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10.8.0.1\Partage\P3.PF_MEI\P3.3.IA\IA_2022-2023 (90-94)\02. Concours\C94 IA-Académique II\2. Formulaires\01. LDI\"/>
    </mc:Choice>
  </mc:AlternateContent>
  <xr:revisionPtr revIDLastSave="0" documentId="13_ncr:1_{FA0C1AB1-2B80-4BCA-B389-4E14359D6D88}" xr6:coauthVersionLast="47" xr6:coauthVersionMax="47" xr10:uidLastSave="{00000000-0000-0000-0000-000000000000}"/>
  <workbookProtection workbookAlgorithmName="SHA-512" workbookHashValue="xmo2PoFr/Ey9VQqi0Stb6VETBIrHZPfqBhjsLm5vjikum6JulnVz5L6nJCxw/F9px4uUyCsTrJCfqgHiV6I3Ag==" workbookSaltValue="+xmSbKPh6+DcadRQAHhh8Q==" workbookSpinCount="100000" lockStructure="1"/>
  <bookViews>
    <workbookView xWindow="-28920" yWindow="-120" windowWidth="29040" windowHeight="15720" tabRatio="789" firstSheet="1" activeTab="1" xr2:uid="{00000000-000D-0000-FFFF-FFFF00000000}"/>
  </bookViews>
  <sheets>
    <sheet name="Données" sheetId="15" r:id="rId1"/>
    <sheet name="A0-Instructions" sheetId="16" r:id="rId2"/>
    <sheet name="Form. A1- Partenaires" sheetId="3" r:id="rId3"/>
    <sheet name="Form. A2- Ventil. Coûts directs" sheetId="4" r:id="rId4"/>
    <sheet name="Form. A3- Montage financier" sheetId="6" r:id="rId5"/>
    <sheet name="Form A3-B calcul ETP" sheetId="14" r:id="rId6"/>
    <sheet name="Form. A4- Calcul des FIR-CRIBIQ" sheetId="10" r:id="rId7"/>
    <sheet name="Form. A5-Contrib. en nature" sheetId="8" r:id="rId8"/>
    <sheet name="Form. 7- Fiche Synthèse" sheetId="12" state="hidden" r:id="rId9"/>
  </sheets>
  <definedNames>
    <definedName name="_xlnm.Print_Area" localSheetId="1">'A0-Instructions'!$A$1:$D$14</definedName>
    <definedName name="_xlnm.Print_Area" localSheetId="8">'Form. 7- Fiche Synthèse'!$A$1:$M$53</definedName>
    <definedName name="_xlnm.Print_Area" localSheetId="2">'Form. A1- Partenaires'!$A$1:$F$36</definedName>
    <definedName name="_xlnm.Print_Area" localSheetId="3">'Form. A2- Ventil. Coûts directs'!$A$1:$R$86</definedName>
    <definedName name="_xlnm.Print_Area" localSheetId="4">'Form. A3- Montage financier'!$A$1:$V$124</definedName>
    <definedName name="_xlnm.Print_Area" localSheetId="6">'Form. A4- Calcul des FIR-CRIBIQ'!$A$1:$O$21</definedName>
    <definedName name="_xlnm.Print_Area" localSheetId="7">'Form. A5-Contrib. en nature'!$A$1:$L$13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0" l="1"/>
  <c r="B9" i="3"/>
  <c r="L109" i="6"/>
  <c r="J109" i="6"/>
  <c r="H109" i="6"/>
  <c r="F109" i="6"/>
  <c r="D109" i="6"/>
  <c r="L102" i="6"/>
  <c r="J102" i="6"/>
  <c r="H102" i="6"/>
  <c r="F102" i="6"/>
  <c r="D102" i="6"/>
  <c r="L95" i="6"/>
  <c r="J95" i="6"/>
  <c r="H95" i="6"/>
  <c r="F95" i="6"/>
  <c r="D95" i="6"/>
  <c r="L85" i="6"/>
  <c r="J85" i="6"/>
  <c r="H85" i="6"/>
  <c r="F85" i="6"/>
  <c r="D85" i="6"/>
  <c r="L78" i="6"/>
  <c r="J78" i="6"/>
  <c r="H78" i="6"/>
  <c r="F78" i="6"/>
  <c r="D78" i="6"/>
  <c r="L71" i="6"/>
  <c r="J71" i="6"/>
  <c r="H71" i="6"/>
  <c r="F71" i="6"/>
  <c r="D71" i="6"/>
  <c r="L64" i="6"/>
  <c r="J64" i="6"/>
  <c r="H64" i="6"/>
  <c r="F64" i="6"/>
  <c r="D64" i="6"/>
  <c r="L54" i="6"/>
  <c r="J54" i="6"/>
  <c r="H54" i="6"/>
  <c r="F54" i="6"/>
  <c r="D54" i="6"/>
  <c r="L47" i="6"/>
  <c r="J47" i="6"/>
  <c r="L40" i="6"/>
  <c r="J40" i="6"/>
  <c r="L112" i="6"/>
  <c r="M112" i="6" s="1"/>
  <c r="L113" i="6" s="1"/>
  <c r="L105" i="6"/>
  <c r="M105" i="6" s="1"/>
  <c r="L106" i="6" s="1"/>
  <c r="L98" i="6"/>
  <c r="L88" i="6"/>
  <c r="L81" i="6"/>
  <c r="M81" i="6" s="1"/>
  <c r="L82" i="6" s="1"/>
  <c r="L74" i="6"/>
  <c r="M74" i="6" s="1"/>
  <c r="L75" i="6" s="1"/>
  <c r="L67" i="6"/>
  <c r="M67" i="6" s="1"/>
  <c r="L68" i="6" s="1"/>
  <c r="L57" i="6"/>
  <c r="M57" i="6" s="1"/>
  <c r="L58" i="6" s="1"/>
  <c r="L50" i="6"/>
  <c r="M50" i="6" s="1"/>
  <c r="L51" i="6" s="1"/>
  <c r="J112" i="6"/>
  <c r="J105" i="6"/>
  <c r="J98" i="6"/>
  <c r="K98" i="6" s="1"/>
  <c r="J99" i="6" s="1"/>
  <c r="J88" i="6"/>
  <c r="K88" i="6" s="1"/>
  <c r="J81" i="6"/>
  <c r="K81" i="6" s="1"/>
  <c r="J82" i="6" s="1"/>
  <c r="J74" i="6"/>
  <c r="K74" i="6" s="1"/>
  <c r="J75" i="6" s="1"/>
  <c r="J67" i="6"/>
  <c r="K67" i="6" s="1"/>
  <c r="J68" i="6" s="1"/>
  <c r="J57" i="6"/>
  <c r="K57" i="6" s="1"/>
  <c r="J58" i="6" s="1"/>
  <c r="J50" i="6"/>
  <c r="K50" i="6" s="1"/>
  <c r="J51" i="6" s="1"/>
  <c r="H112" i="6"/>
  <c r="H105" i="6"/>
  <c r="H98" i="6"/>
  <c r="H88" i="6"/>
  <c r="H81" i="6"/>
  <c r="H74" i="6"/>
  <c r="H67" i="6"/>
  <c r="H57" i="6"/>
  <c r="H50" i="6"/>
  <c r="F112" i="6"/>
  <c r="G112" i="6" s="1"/>
  <c r="F113" i="6" s="1"/>
  <c r="F105" i="6"/>
  <c r="G105" i="6" s="1"/>
  <c r="F106" i="6" s="1"/>
  <c r="F98" i="6"/>
  <c r="G98" i="6" s="1"/>
  <c r="F99" i="6" s="1"/>
  <c r="F88" i="6"/>
  <c r="G88" i="6" s="1"/>
  <c r="F89" i="6" s="1"/>
  <c r="F81" i="6"/>
  <c r="F74" i="6"/>
  <c r="G74" i="6" s="1"/>
  <c r="F75" i="6" s="1"/>
  <c r="F67" i="6"/>
  <c r="G67" i="6" s="1"/>
  <c r="F68" i="6" s="1"/>
  <c r="F57" i="6"/>
  <c r="G57" i="6" s="1"/>
  <c r="F58" i="6" s="1"/>
  <c r="F50" i="6"/>
  <c r="D112" i="6"/>
  <c r="E112" i="6" s="1"/>
  <c r="D105" i="6"/>
  <c r="D98" i="6"/>
  <c r="E98" i="6" s="1"/>
  <c r="D88" i="6"/>
  <c r="E88" i="6" s="1"/>
  <c r="D81" i="6"/>
  <c r="E81" i="6" s="1"/>
  <c r="D74" i="6"/>
  <c r="E74" i="6" s="1"/>
  <c r="D67" i="6"/>
  <c r="E67" i="6" s="1"/>
  <c r="D57" i="6"/>
  <c r="E57" i="6" s="1"/>
  <c r="D50" i="6"/>
  <c r="E50" i="6" s="1"/>
  <c r="K112" i="6"/>
  <c r="J113" i="6" s="1"/>
  <c r="B108" i="6"/>
  <c r="K105" i="6"/>
  <c r="J106" i="6" s="1"/>
  <c r="E105" i="6"/>
  <c r="B101" i="6"/>
  <c r="M98" i="6"/>
  <c r="L99" i="6" s="1"/>
  <c r="B94" i="6"/>
  <c r="M88" i="6"/>
  <c r="L89" i="6" s="1"/>
  <c r="B84" i="6"/>
  <c r="G81" i="6"/>
  <c r="F82" i="6" s="1"/>
  <c r="B77" i="6"/>
  <c r="B70" i="6"/>
  <c r="B63" i="6"/>
  <c r="B53" i="6"/>
  <c r="G50" i="6"/>
  <c r="F51" i="6" s="1"/>
  <c r="B46" i="6"/>
  <c r="F43" i="6"/>
  <c r="B39" i="6"/>
  <c r="D37" i="6"/>
  <c r="F37" i="6"/>
  <c r="H37" i="6"/>
  <c r="J37" i="6"/>
  <c r="L37" i="6"/>
  <c r="A38" i="6"/>
  <c r="D43" i="6"/>
  <c r="H43" i="6"/>
  <c r="J43" i="6"/>
  <c r="L43" i="6"/>
  <c r="A45" i="6"/>
  <c r="A52" i="6"/>
  <c r="A62" i="6"/>
  <c r="A69" i="6"/>
  <c r="A76" i="6"/>
  <c r="A83" i="6"/>
  <c r="A93" i="6"/>
  <c r="A100" i="6"/>
  <c r="A107" i="6"/>
  <c r="D114" i="6"/>
  <c r="F114" i="6"/>
  <c r="H114" i="6"/>
  <c r="J114" i="6"/>
  <c r="L114" i="6"/>
  <c r="B115" i="6"/>
  <c r="P39" i="4"/>
  <c r="P38" i="4"/>
  <c r="P37" i="4"/>
  <c r="P36" i="4"/>
  <c r="P35" i="4"/>
  <c r="P34" i="4"/>
  <c r="P33" i="4"/>
  <c r="P32" i="4"/>
  <c r="P31" i="4"/>
  <c r="P30" i="4"/>
  <c r="M39" i="4"/>
  <c r="M38" i="4"/>
  <c r="M37" i="4"/>
  <c r="M36" i="4"/>
  <c r="M35" i="4"/>
  <c r="M34" i="4"/>
  <c r="M33" i="4"/>
  <c r="M32" i="4"/>
  <c r="M31" i="4"/>
  <c r="M30" i="4"/>
  <c r="J39" i="4"/>
  <c r="J38" i="4"/>
  <c r="J37" i="4"/>
  <c r="J36" i="4"/>
  <c r="J35" i="4"/>
  <c r="J34" i="4"/>
  <c r="J33" i="4"/>
  <c r="J32" i="4"/>
  <c r="J31" i="4"/>
  <c r="J30" i="4"/>
  <c r="G39" i="4"/>
  <c r="G38" i="4"/>
  <c r="G37" i="4"/>
  <c r="G36" i="4"/>
  <c r="G35" i="4"/>
  <c r="G34" i="4"/>
  <c r="G33" i="4"/>
  <c r="G32" i="4"/>
  <c r="G31" i="4"/>
  <c r="G30" i="4"/>
  <c r="D39" i="4"/>
  <c r="D38" i="4"/>
  <c r="D37" i="4"/>
  <c r="D36" i="4"/>
  <c r="D35" i="4"/>
  <c r="D34" i="4"/>
  <c r="D33" i="4"/>
  <c r="D32" i="4"/>
  <c r="D31" i="4"/>
  <c r="D30" i="4"/>
  <c r="M46" i="6" l="1"/>
  <c r="E84" i="6"/>
  <c r="K108" i="6"/>
  <c r="K94" i="6"/>
  <c r="K77" i="6"/>
  <c r="I70" i="6"/>
  <c r="I63" i="6"/>
  <c r="K84" i="6"/>
  <c r="M53" i="6"/>
  <c r="E63" i="6"/>
  <c r="E70" i="6"/>
  <c r="E77" i="6"/>
  <c r="K101" i="6"/>
  <c r="E94" i="6"/>
  <c r="I84" i="6"/>
  <c r="I108" i="6"/>
  <c r="E108" i="6"/>
  <c r="I77" i="6"/>
  <c r="M108" i="6"/>
  <c r="I101" i="6"/>
  <c r="E101" i="6"/>
  <c r="K70" i="6"/>
  <c r="I94" i="6"/>
  <c r="D113" i="6"/>
  <c r="M101" i="6"/>
  <c r="G108" i="6"/>
  <c r="D106" i="6"/>
  <c r="M94" i="6"/>
  <c r="G101" i="6"/>
  <c r="D99" i="6"/>
  <c r="M84" i="6"/>
  <c r="G94" i="6"/>
  <c r="D89" i="6"/>
  <c r="M77" i="6"/>
  <c r="G84" i="6"/>
  <c r="D82" i="6"/>
  <c r="I53" i="6"/>
  <c r="K63" i="6"/>
  <c r="M70" i="6"/>
  <c r="G77" i="6"/>
  <c r="D75" i="6"/>
  <c r="E46" i="6"/>
  <c r="G53" i="6"/>
  <c r="M63" i="6"/>
  <c r="G70" i="6"/>
  <c r="D68" i="6"/>
  <c r="K53" i="6"/>
  <c r="I39" i="6"/>
  <c r="G63" i="6"/>
  <c r="K39" i="6"/>
  <c r="D58" i="6"/>
  <c r="K46" i="6"/>
  <c r="I46" i="6"/>
  <c r="E53" i="6"/>
  <c r="D51" i="6"/>
  <c r="G46" i="6"/>
  <c r="G39" i="6"/>
  <c r="E39" i="6"/>
  <c r="M39" i="6"/>
  <c r="K43" i="6"/>
  <c r="J44" i="6" s="1"/>
  <c r="J117" i="6"/>
  <c r="B114" i="6"/>
  <c r="B66" i="6" s="1"/>
  <c r="D66" i="6" s="1"/>
  <c r="A14" i="6"/>
  <c r="H2" i="12"/>
  <c r="H1" i="12"/>
  <c r="B8" i="12"/>
  <c r="L4" i="12"/>
  <c r="K1" i="12"/>
  <c r="G16" i="10"/>
  <c r="G15" i="10"/>
  <c r="G14" i="10"/>
  <c r="G13" i="10"/>
  <c r="G12" i="10"/>
  <c r="B111" i="6" l="1"/>
  <c r="D111" i="6" s="1"/>
  <c r="B104" i="6"/>
  <c r="D104" i="6" s="1"/>
  <c r="B97" i="6"/>
  <c r="D97" i="6" s="1"/>
  <c r="B87" i="6"/>
  <c r="D87" i="6" s="1"/>
  <c r="B80" i="6"/>
  <c r="D80" i="6" s="1"/>
  <c r="B73" i="6"/>
  <c r="D73" i="6" s="1"/>
  <c r="B42" i="6"/>
  <c r="B56" i="6"/>
  <c r="D56" i="6" s="1"/>
  <c r="B49" i="6"/>
  <c r="H47" i="6" s="1"/>
  <c r="J118" i="6"/>
  <c r="J119" i="6" s="1"/>
  <c r="D116" i="6"/>
  <c r="A34" i="6"/>
  <c r="R33" i="4"/>
  <c r="R35" i="4"/>
  <c r="R34" i="4"/>
  <c r="R31" i="4"/>
  <c r="R32" i="4"/>
  <c r="D47" i="6" l="1"/>
  <c r="F47" i="6"/>
  <c r="F40" i="6"/>
  <c r="H40" i="6"/>
  <c r="D40" i="6"/>
  <c r="D49" i="6"/>
  <c r="M43" i="6"/>
  <c r="L117" i="6"/>
  <c r="D42" i="6"/>
  <c r="A91" i="6"/>
  <c r="A60" i="6"/>
  <c r="A26" i="12"/>
  <c r="A25" i="12"/>
  <c r="A39" i="12" s="1"/>
  <c r="A24" i="12"/>
  <c r="A23" i="12"/>
  <c r="A22" i="12"/>
  <c r="A21" i="12"/>
  <c r="K12" i="8"/>
  <c r="J12" i="8"/>
  <c r="B38" i="12" s="1"/>
  <c r="I12" i="8"/>
  <c r="H12" i="8"/>
  <c r="G12" i="8"/>
  <c r="B35" i="12" s="1"/>
  <c r="L2" i="8"/>
  <c r="K2" i="8"/>
  <c r="J2" i="8"/>
  <c r="I2" i="8"/>
  <c r="H2" i="8"/>
  <c r="G2" i="8"/>
  <c r="C109" i="6" l="1"/>
  <c r="C102" i="6"/>
  <c r="C95" i="6"/>
  <c r="C78" i="6"/>
  <c r="C85" i="6"/>
  <c r="C64" i="6"/>
  <c r="C71" i="6"/>
  <c r="C54" i="6"/>
  <c r="L44" i="6"/>
  <c r="L118" i="6"/>
  <c r="L119" i="6" s="1"/>
  <c r="G25" i="12"/>
  <c r="G24" i="12"/>
  <c r="A38" i="12"/>
  <c r="B39" i="12"/>
  <c r="B36" i="12"/>
  <c r="B37" i="12"/>
  <c r="B40" i="12"/>
  <c r="G23" i="12"/>
  <c r="A37" i="12"/>
  <c r="G21" i="12"/>
  <c r="A35" i="12"/>
  <c r="G22" i="12"/>
  <c r="A36" i="12"/>
  <c r="P9" i="6"/>
  <c r="P8" i="6"/>
  <c r="P7" i="6"/>
  <c r="P6" i="6"/>
  <c r="P5" i="6"/>
  <c r="P40" i="4" l="1"/>
  <c r="L12" i="10"/>
  <c r="L14" i="10"/>
  <c r="L15" i="10"/>
  <c r="K12" i="10"/>
  <c r="K14" i="10"/>
  <c r="K15" i="10"/>
  <c r="I15" i="10"/>
  <c r="I14" i="10"/>
  <c r="I12" i="10"/>
  <c r="C40" i="4"/>
  <c r="F40" i="4"/>
  <c r="O40" i="4"/>
  <c r="L40" i="4"/>
  <c r="I40" i="4"/>
  <c r="R39" i="4" l="1"/>
  <c r="J40" i="4"/>
  <c r="M40" i="4"/>
  <c r="R38" i="4"/>
  <c r="R37" i="4"/>
  <c r="R30" i="4"/>
  <c r="R36" i="4"/>
  <c r="D40" i="4"/>
  <c r="G40" i="4"/>
  <c r="A84" i="4"/>
  <c r="A83" i="4"/>
  <c r="A81" i="4"/>
  <c r="A79" i="4"/>
  <c r="R55" i="4"/>
  <c r="F117" i="6" l="1"/>
  <c r="E43" i="6"/>
  <c r="R29" i="4"/>
  <c r="B9" i="10" s="1"/>
  <c r="D117" i="6" l="1"/>
  <c r="D44" i="6"/>
  <c r="G43" i="6"/>
  <c r="D118" i="6"/>
  <c r="F85" i="4"/>
  <c r="D119" i="6" l="1"/>
  <c r="F118" i="6"/>
  <c r="F44" i="6"/>
  <c r="L5" i="10"/>
  <c r="K5" i="10"/>
  <c r="J5" i="10"/>
  <c r="I5" i="10"/>
  <c r="H5" i="10"/>
  <c r="J6" i="10"/>
  <c r="K6" i="10"/>
  <c r="L6" i="10"/>
  <c r="I6" i="10"/>
  <c r="H6" i="10"/>
  <c r="G11" i="10"/>
  <c r="G10" i="10"/>
  <c r="G9" i="10"/>
  <c r="G7" i="10"/>
  <c r="G8" i="10"/>
  <c r="F119" i="6" l="1"/>
  <c r="R43" i="4"/>
  <c r="B10" i="10" s="1"/>
  <c r="F81" i="4"/>
  <c r="B9" i="8" l="1"/>
  <c r="C47" i="4"/>
  <c r="E10" i="14"/>
  <c r="E11" i="14"/>
  <c r="E12" i="14"/>
  <c r="E13" i="14"/>
  <c r="E14" i="14"/>
  <c r="E15" i="14"/>
  <c r="E16" i="14"/>
  <c r="E17" i="14"/>
  <c r="E18" i="14"/>
  <c r="E19" i="14"/>
  <c r="E9" i="14"/>
  <c r="Q10" i="14"/>
  <c r="Q11" i="14"/>
  <c r="Q12" i="14"/>
  <c r="Q13" i="14"/>
  <c r="Q14" i="14"/>
  <c r="Q15" i="14"/>
  <c r="Q16" i="14"/>
  <c r="Q17" i="14"/>
  <c r="Q18" i="14"/>
  <c r="Q19" i="14"/>
  <c r="Q9" i="14"/>
  <c r="N10" i="14"/>
  <c r="N11" i="14"/>
  <c r="N12" i="14"/>
  <c r="N13" i="14"/>
  <c r="N14" i="14"/>
  <c r="N15" i="14"/>
  <c r="N16" i="14"/>
  <c r="N17" i="14"/>
  <c r="N18" i="14"/>
  <c r="N19" i="14"/>
  <c r="N9" i="14"/>
  <c r="K10" i="14"/>
  <c r="K11" i="14"/>
  <c r="K12" i="14"/>
  <c r="K13" i="14"/>
  <c r="K14" i="14"/>
  <c r="K15" i="14"/>
  <c r="K16" i="14"/>
  <c r="K17" i="14"/>
  <c r="K18" i="14"/>
  <c r="K19" i="14"/>
  <c r="K9" i="14"/>
  <c r="H10" i="14"/>
  <c r="H11" i="14"/>
  <c r="H12" i="14"/>
  <c r="H13" i="14"/>
  <c r="H14" i="14"/>
  <c r="H15" i="14"/>
  <c r="H16" i="14"/>
  <c r="H17" i="14"/>
  <c r="H18" i="14"/>
  <c r="H19" i="14"/>
  <c r="H9" i="14"/>
  <c r="F68" i="4"/>
  <c r="F66" i="4"/>
  <c r="R22" i="4"/>
  <c r="E65" i="4"/>
  <c r="D65" i="4"/>
  <c r="C65" i="4"/>
  <c r="F83" i="4"/>
  <c r="F80" i="4"/>
  <c r="F79" i="4"/>
  <c r="D74" i="4"/>
  <c r="E74" i="4"/>
  <c r="C74" i="4"/>
  <c r="O6" i="14"/>
  <c r="L6" i="14"/>
  <c r="I6" i="14"/>
  <c r="F6" i="14"/>
  <c r="C6" i="14"/>
  <c r="F75" i="4"/>
  <c r="F76" i="4"/>
  <c r="F77" i="4"/>
  <c r="F78" i="4"/>
  <c r="A78" i="4"/>
  <c r="A77" i="4"/>
  <c r="A76" i="4"/>
  <c r="A75" i="4"/>
  <c r="F67" i="4"/>
  <c r="F69" i="4"/>
  <c r="F70" i="4"/>
  <c r="F71" i="4"/>
  <c r="F72" i="4"/>
  <c r="F73" i="4"/>
  <c r="A73" i="4"/>
  <c r="A72" i="4"/>
  <c r="A71" i="4"/>
  <c r="A70" i="4"/>
  <c r="O47" i="4"/>
  <c r="L47" i="4"/>
  <c r="I47" i="4"/>
  <c r="F47" i="4"/>
  <c r="R26" i="4"/>
  <c r="R24" i="4"/>
  <c r="O21" i="4"/>
  <c r="L21" i="4"/>
  <c r="I21" i="4"/>
  <c r="F21" i="4"/>
  <c r="C21" i="4"/>
  <c r="K7" i="4"/>
  <c r="K8" i="4"/>
  <c r="K9" i="4"/>
  <c r="K10" i="4"/>
  <c r="K11" i="4"/>
  <c r="K12" i="4"/>
  <c r="K13" i="4"/>
  <c r="K6" i="4"/>
  <c r="Q7" i="4"/>
  <c r="Q8" i="4"/>
  <c r="Q9" i="4"/>
  <c r="Q10" i="4"/>
  <c r="Q11" i="4"/>
  <c r="Q12" i="4"/>
  <c r="Q13" i="4"/>
  <c r="Q6" i="4"/>
  <c r="N7" i="4"/>
  <c r="N8" i="4"/>
  <c r="N9" i="4"/>
  <c r="N10" i="4"/>
  <c r="N11" i="4"/>
  <c r="N12" i="4"/>
  <c r="N13" i="4"/>
  <c r="N6" i="4"/>
  <c r="H7" i="4"/>
  <c r="H8" i="4"/>
  <c r="H9" i="4"/>
  <c r="H10" i="4"/>
  <c r="H11" i="4"/>
  <c r="H12" i="4"/>
  <c r="H13" i="4"/>
  <c r="H6" i="4"/>
  <c r="E7" i="4"/>
  <c r="E8" i="4"/>
  <c r="E9" i="4"/>
  <c r="E10" i="4"/>
  <c r="E11" i="4"/>
  <c r="E12" i="4"/>
  <c r="E13" i="4"/>
  <c r="E6" i="4"/>
  <c r="Q20" i="14"/>
  <c r="F84" i="4"/>
  <c r="F82" i="4"/>
  <c r="O5" i="4"/>
  <c r="L5" i="4"/>
  <c r="I5" i="4"/>
  <c r="F5" i="4"/>
  <c r="C5" i="4"/>
  <c r="O15" i="4"/>
  <c r="L15" i="4"/>
  <c r="I15" i="4"/>
  <c r="F15" i="4"/>
  <c r="C15" i="4"/>
  <c r="R7" i="4"/>
  <c r="R8" i="4"/>
  <c r="R9" i="4"/>
  <c r="R10" i="4"/>
  <c r="R11" i="4"/>
  <c r="R12" i="4"/>
  <c r="R13" i="4"/>
  <c r="R16" i="4"/>
  <c r="R17" i="4"/>
  <c r="R18" i="4"/>
  <c r="R19" i="4"/>
  <c r="R45" i="4"/>
  <c r="R53" i="4"/>
  <c r="R6" i="4"/>
  <c r="B4" i="8"/>
  <c r="B12" i="12"/>
  <c r="B11" i="12"/>
  <c r="B10" i="12"/>
  <c r="B9" i="12"/>
  <c r="L32" i="12"/>
  <c r="K32" i="12"/>
  <c r="J32" i="12"/>
  <c r="L43" i="12"/>
  <c r="K43" i="12"/>
  <c r="J43" i="12"/>
  <c r="E1" i="12"/>
  <c r="L3" i="12"/>
  <c r="J8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I8" i="12"/>
  <c r="G26" i="12"/>
  <c r="A20" i="12"/>
  <c r="G20" i="12" s="1"/>
  <c r="A19" i="12"/>
  <c r="A33" i="12" s="1"/>
  <c r="A18" i="12"/>
  <c r="G18" i="12" s="1"/>
  <c r="A17" i="12"/>
  <c r="A31" i="12" s="1"/>
  <c r="G10" i="12"/>
  <c r="G9" i="12"/>
  <c r="G8" i="12"/>
  <c r="A12" i="12"/>
  <c r="M7" i="12" s="1"/>
  <c r="A11" i="12"/>
  <c r="L7" i="12" s="1"/>
  <c r="A10" i="12"/>
  <c r="K7" i="12" s="1"/>
  <c r="A9" i="12"/>
  <c r="J7" i="12" s="1"/>
  <c r="A8" i="12"/>
  <c r="I7" i="12" s="1"/>
  <c r="M60" i="12"/>
  <c r="L60" i="12"/>
  <c r="I60" i="12"/>
  <c r="F60" i="12"/>
  <c r="M58" i="12"/>
  <c r="J58" i="12"/>
  <c r="K58" i="12" s="1"/>
  <c r="G58" i="12"/>
  <c r="B58" i="12"/>
  <c r="E58" i="12" s="1"/>
  <c r="M56" i="12"/>
  <c r="I56" i="12"/>
  <c r="B18" i="6"/>
  <c r="G18" i="6" s="1"/>
  <c r="D19" i="6"/>
  <c r="B26" i="6"/>
  <c r="B24" i="6"/>
  <c r="B25" i="6"/>
  <c r="F19" i="6"/>
  <c r="A65" i="4"/>
  <c r="D16" i="6"/>
  <c r="F16" i="6"/>
  <c r="H19" i="6"/>
  <c r="J19" i="6"/>
  <c r="L19" i="6"/>
  <c r="A26" i="6"/>
  <c r="C2" i="4"/>
  <c r="I2" i="4"/>
  <c r="F2" i="4"/>
  <c r="O2" i="4"/>
  <c r="L2" i="4"/>
  <c r="L16" i="6"/>
  <c r="L27" i="6"/>
  <c r="T9" i="6" s="1"/>
  <c r="A74" i="4"/>
  <c r="A85" i="4"/>
  <c r="A25" i="6"/>
  <c r="A24" i="6"/>
  <c r="J16" i="6"/>
  <c r="J27" i="6"/>
  <c r="T8" i="6" s="1"/>
  <c r="H16" i="6"/>
  <c r="F2" i="8"/>
  <c r="E2" i="8"/>
  <c r="D2" i="8"/>
  <c r="C2" i="8"/>
  <c r="L12" i="8"/>
  <c r="F12" i="8"/>
  <c r="B34" i="12" s="1"/>
  <c r="E12" i="8"/>
  <c r="B33" i="12" s="1"/>
  <c r="D12" i="8"/>
  <c r="B32" i="12" s="1"/>
  <c r="C12" i="8"/>
  <c r="B31" i="12" s="1"/>
  <c r="B11" i="8"/>
  <c r="B10" i="8"/>
  <c r="B8" i="8"/>
  <c r="B7" i="8"/>
  <c r="B6" i="8"/>
  <c r="B5" i="8"/>
  <c r="B3" i="8"/>
  <c r="H27" i="6"/>
  <c r="T7" i="6" s="1"/>
  <c r="F27" i="6"/>
  <c r="T6" i="6" s="1"/>
  <c r="D27" i="6"/>
  <c r="T5" i="6" s="1"/>
  <c r="D58" i="12"/>
  <c r="I18" i="6" l="1"/>
  <c r="K18" i="6"/>
  <c r="M18" i="6"/>
  <c r="E18" i="6"/>
  <c r="J33" i="12"/>
  <c r="I57" i="4"/>
  <c r="R7" i="6" s="1"/>
  <c r="V7" i="6" s="1"/>
  <c r="N20" i="14"/>
  <c r="L57" i="4"/>
  <c r="R8" i="6" s="1"/>
  <c r="V8" i="6" s="1"/>
  <c r="O57" i="4"/>
  <c r="R9" i="6" s="1"/>
  <c r="V9" i="6" s="1"/>
  <c r="C57" i="4"/>
  <c r="R5" i="6" s="1"/>
  <c r="V5" i="6" s="1"/>
  <c r="F57" i="4"/>
  <c r="R6" i="6" s="1"/>
  <c r="V6" i="6" s="1"/>
  <c r="C86" i="4"/>
  <c r="E86" i="4"/>
  <c r="D86" i="4"/>
  <c r="M11" i="12"/>
  <c r="B62" i="12"/>
  <c r="M62" i="12"/>
  <c r="K20" i="14"/>
  <c r="H20" i="14"/>
  <c r="H10" i="12"/>
  <c r="I11" i="12"/>
  <c r="G17" i="12"/>
  <c r="A32" i="12"/>
  <c r="A40" i="12"/>
  <c r="F65" i="4"/>
  <c r="R21" i="4"/>
  <c r="B8" i="10" s="1"/>
  <c r="C35" i="6"/>
  <c r="Q5" i="4"/>
  <c r="K11" i="12"/>
  <c r="J11" i="12"/>
  <c r="H9" i="12"/>
  <c r="R15" i="4"/>
  <c r="B7" i="10" s="1"/>
  <c r="B12" i="8"/>
  <c r="B59" i="12"/>
  <c r="A34" i="12"/>
  <c r="L11" i="12"/>
  <c r="R47" i="4"/>
  <c r="F74" i="4"/>
  <c r="N5" i="4"/>
  <c r="K5" i="4"/>
  <c r="H5" i="4"/>
  <c r="R5" i="4"/>
  <c r="B6" i="10" s="1"/>
  <c r="E5" i="4"/>
  <c r="E20" i="14"/>
  <c r="H8" i="12"/>
  <c r="B27" i="6"/>
  <c r="B41" i="12"/>
  <c r="E62" i="12"/>
  <c r="F58" i="12"/>
  <c r="K62" i="12"/>
  <c r="L58" i="12"/>
  <c r="H58" i="12"/>
  <c r="H62" i="12" s="1"/>
  <c r="G19" i="12"/>
  <c r="G62" i="12"/>
  <c r="C19" i="6"/>
  <c r="J44" i="12"/>
  <c r="C47" i="6" l="1"/>
  <c r="C40" i="6"/>
  <c r="J20" i="6"/>
  <c r="D20" i="6"/>
  <c r="D8" i="12" s="1"/>
  <c r="F20" i="6"/>
  <c r="H20" i="6"/>
  <c r="L20" i="6"/>
  <c r="H4" i="14"/>
  <c r="I9" i="10"/>
  <c r="R57" i="4"/>
  <c r="C41" i="4" s="1"/>
  <c r="E41" i="4" s="1"/>
  <c r="F86" i="4"/>
  <c r="B10" i="6"/>
  <c r="I8" i="10"/>
  <c r="I10" i="10"/>
  <c r="K9" i="10"/>
  <c r="K10" i="10"/>
  <c r="L10" i="10"/>
  <c r="K8" i="10"/>
  <c r="L9" i="10"/>
  <c r="L8" i="10"/>
  <c r="H11" i="12"/>
  <c r="I62" i="12"/>
  <c r="B61" i="12"/>
  <c r="B57" i="12"/>
  <c r="B11" i="10"/>
  <c r="C11" i="10" s="1"/>
  <c r="E2" i="12"/>
  <c r="I58" i="12"/>
  <c r="G61" i="12"/>
  <c r="G57" i="12"/>
  <c r="L21" i="6" l="1"/>
  <c r="D12" i="12"/>
  <c r="F21" i="6"/>
  <c r="F29" i="6" s="1"/>
  <c r="F58" i="4" s="1"/>
  <c r="D9" i="12"/>
  <c r="J21" i="6"/>
  <c r="D11" i="12"/>
  <c r="H21" i="6"/>
  <c r="H29" i="6" s="1"/>
  <c r="I58" i="4" s="1"/>
  <c r="D10" i="12"/>
  <c r="J41" i="6"/>
  <c r="F41" i="6"/>
  <c r="H41" i="6"/>
  <c r="L41" i="6"/>
  <c r="F110" i="6"/>
  <c r="L110" i="6"/>
  <c r="D110" i="6"/>
  <c r="J110" i="6"/>
  <c r="H110" i="6"/>
  <c r="H103" i="6"/>
  <c r="L103" i="6"/>
  <c r="J103" i="6"/>
  <c r="F103" i="6"/>
  <c r="D103" i="6"/>
  <c r="L96" i="6"/>
  <c r="H96" i="6"/>
  <c r="J96" i="6"/>
  <c r="F96" i="6"/>
  <c r="D96" i="6"/>
  <c r="L86" i="6"/>
  <c r="H86" i="6"/>
  <c r="J86" i="6"/>
  <c r="F86" i="6"/>
  <c r="D86" i="6"/>
  <c r="D79" i="6"/>
  <c r="L79" i="6"/>
  <c r="J79" i="6"/>
  <c r="H79" i="6"/>
  <c r="F79" i="6"/>
  <c r="H72" i="6"/>
  <c r="L72" i="6"/>
  <c r="J72" i="6"/>
  <c r="F72" i="6"/>
  <c r="D72" i="6"/>
  <c r="H65" i="6"/>
  <c r="D65" i="6"/>
  <c r="L65" i="6"/>
  <c r="J65" i="6"/>
  <c r="F65" i="6"/>
  <c r="L55" i="6"/>
  <c r="J55" i="6"/>
  <c r="H55" i="6"/>
  <c r="D55" i="6"/>
  <c r="F55" i="6"/>
  <c r="D41" i="6"/>
  <c r="L48" i="6"/>
  <c r="J48" i="6"/>
  <c r="H48" i="6"/>
  <c r="I50" i="6" s="1"/>
  <c r="F48" i="6"/>
  <c r="D48" i="6"/>
  <c r="C9" i="12"/>
  <c r="C12" i="12"/>
  <c r="L29" i="6"/>
  <c r="O58" i="4" s="1"/>
  <c r="D21" i="6"/>
  <c r="C20" i="6"/>
  <c r="H16" i="12" s="1"/>
  <c r="I16" i="12" s="1"/>
  <c r="C11" i="12"/>
  <c r="J29" i="6"/>
  <c r="L58" i="4" s="1"/>
  <c r="L11" i="10"/>
  <c r="I11" i="10"/>
  <c r="G59" i="12"/>
  <c r="G86" i="4"/>
  <c r="D5" i="6" s="1"/>
  <c r="B3" i="6"/>
  <c r="C10" i="12" l="1"/>
  <c r="D13" i="12"/>
  <c r="D56" i="12" s="1"/>
  <c r="F56" i="12" s="1"/>
  <c r="F62" i="12" s="1"/>
  <c r="B21" i="6"/>
  <c r="B13" i="10" s="1"/>
  <c r="D123" i="6"/>
  <c r="I112" i="6"/>
  <c r="B112" i="6" s="1"/>
  <c r="C110" i="6"/>
  <c r="C103" i="6"/>
  <c r="I105" i="6"/>
  <c r="C96" i="6"/>
  <c r="C79" i="6"/>
  <c r="C86" i="6"/>
  <c r="I98" i="6"/>
  <c r="I88" i="6"/>
  <c r="B88" i="6" s="1"/>
  <c r="I81" i="6"/>
  <c r="H117" i="6"/>
  <c r="C55" i="6"/>
  <c r="C72" i="6"/>
  <c r="I74" i="6"/>
  <c r="I67" i="6"/>
  <c r="H68" i="6" s="1"/>
  <c r="B68" i="6" s="1"/>
  <c r="C65" i="6"/>
  <c r="I57" i="6"/>
  <c r="B57" i="6" s="1"/>
  <c r="B50" i="6"/>
  <c r="C48" i="6"/>
  <c r="C8" i="12"/>
  <c r="C13" i="12" s="1"/>
  <c r="D29" i="6"/>
  <c r="C58" i="4" s="1"/>
  <c r="R58" i="4" s="1"/>
  <c r="I64" i="4" s="1"/>
  <c r="D3" i="6"/>
  <c r="G64" i="12" l="1"/>
  <c r="D62" i="12"/>
  <c r="B9" i="6"/>
  <c r="B11" i="6" s="1"/>
  <c r="B29" i="6"/>
  <c r="H113" i="6"/>
  <c r="B113" i="6" s="1"/>
  <c r="B105" i="6"/>
  <c r="J15" i="10"/>
  <c r="H106" i="6"/>
  <c r="B106" i="6" s="1"/>
  <c r="H89" i="6"/>
  <c r="B89" i="6" s="1"/>
  <c r="B98" i="6"/>
  <c r="J14" i="10"/>
  <c r="H99" i="6"/>
  <c r="B99" i="6" s="1"/>
  <c r="B81" i="6"/>
  <c r="J12" i="10"/>
  <c r="H82" i="6"/>
  <c r="B82" i="6" s="1"/>
  <c r="B74" i="6"/>
  <c r="J11" i="10"/>
  <c r="H75" i="6"/>
  <c r="B75" i="6" s="1"/>
  <c r="J8" i="10"/>
  <c r="J9" i="10"/>
  <c r="B67" i="6"/>
  <c r="J10" i="10"/>
  <c r="H51" i="6"/>
  <c r="B51" i="6" s="1"/>
  <c r="H58" i="6"/>
  <c r="B58" i="6" s="1"/>
  <c r="I43" i="6"/>
  <c r="H44" i="6" s="1"/>
  <c r="B44" i="6" s="1"/>
  <c r="F64" i="12"/>
  <c r="J56" i="12"/>
  <c r="L56" i="12" s="1"/>
  <c r="C41" i="6" l="1"/>
  <c r="B117" i="6" s="1"/>
  <c r="D124" i="6" s="1"/>
  <c r="D122" i="6" s="1"/>
  <c r="B43" i="6"/>
  <c r="H118" i="6"/>
  <c r="H119" i="6" s="1"/>
  <c r="B119" i="6" s="1"/>
  <c r="J62" i="12"/>
  <c r="J57" i="12" s="1"/>
  <c r="L62" i="12" l="1"/>
  <c r="B118" i="6"/>
  <c r="J61" i="12"/>
  <c r="J59" i="12"/>
  <c r="G5" i="6"/>
  <c r="B5" i="6" l="1"/>
  <c r="L16" i="10" l="1"/>
  <c r="L13" i="10"/>
  <c r="H16" i="10"/>
  <c r="H13" i="10"/>
  <c r="B25" i="12"/>
  <c r="B21" i="12"/>
  <c r="B24" i="12"/>
  <c r="D19" i="12" l="1"/>
  <c r="H10" i="10"/>
  <c r="M10" i="10" s="1"/>
  <c r="D18" i="12"/>
  <c r="H22" i="12"/>
  <c r="B22" i="12"/>
  <c r="H25" i="12"/>
  <c r="K13" i="10"/>
  <c r="K16" i="10"/>
  <c r="J16" i="10"/>
  <c r="I13" i="10"/>
  <c r="I16" i="10"/>
  <c r="D24" i="12"/>
  <c r="E24" i="12" s="1"/>
  <c r="H14" i="10"/>
  <c r="M14" i="10" s="1"/>
  <c r="D25" i="12"/>
  <c r="H15" i="10"/>
  <c r="M15" i="10" s="1"/>
  <c r="D22" i="12"/>
  <c r="H12" i="10"/>
  <c r="M12" i="10" s="1"/>
  <c r="D23" i="12"/>
  <c r="B26" i="12"/>
  <c r="D26" i="12"/>
  <c r="L7" i="10"/>
  <c r="H17" i="12"/>
  <c r="J7" i="10"/>
  <c r="H24" i="12"/>
  <c r="H21" i="12"/>
  <c r="B18" i="12"/>
  <c r="H18" i="12"/>
  <c r="B20" i="12"/>
  <c r="H20" i="12"/>
  <c r="H11" i="10"/>
  <c r="M11" i="10" s="1"/>
  <c r="D21" i="12"/>
  <c r="B19" i="12"/>
  <c r="H19" i="12"/>
  <c r="D20" i="12" l="1"/>
  <c r="E20" i="12" s="1"/>
  <c r="H9" i="10"/>
  <c r="M9" i="10" s="1"/>
  <c r="H8" i="10"/>
  <c r="M8" i="10" s="1"/>
  <c r="H23" i="12"/>
  <c r="B23" i="12"/>
  <c r="E23" i="12" s="1"/>
  <c r="H26" i="12"/>
  <c r="E25" i="12"/>
  <c r="E19" i="12"/>
  <c r="M16" i="10"/>
  <c r="J13" i="10"/>
  <c r="M13" i="10" s="1"/>
  <c r="E21" i="12"/>
  <c r="B17" i="12"/>
  <c r="H7" i="10"/>
  <c r="C7" i="6"/>
  <c r="K7" i="10"/>
  <c r="E26" i="12"/>
  <c r="E18" i="12"/>
  <c r="I7" i="10" l="1"/>
  <c r="M7" i="10" s="1"/>
  <c r="D17" i="12"/>
  <c r="D27" i="12" s="1"/>
  <c r="I17" i="12"/>
  <c r="I27" i="12" s="1"/>
  <c r="E22" i="12"/>
  <c r="B27" i="12"/>
  <c r="C17" i="12" s="1"/>
  <c r="B7" i="6"/>
  <c r="B12" i="6"/>
  <c r="B116" i="6" s="1"/>
  <c r="B13" i="8"/>
  <c r="E17" i="12" l="1"/>
  <c r="B4" i="6"/>
  <c r="D10" i="6" s="1"/>
  <c r="N7" i="10"/>
  <c r="G44" i="12" s="1"/>
  <c r="E27" i="12"/>
  <c r="C26" i="12"/>
  <c r="C18" i="12"/>
  <c r="C25" i="12"/>
  <c r="C24" i="12"/>
  <c r="C21" i="12"/>
  <c r="C23" i="12"/>
  <c r="C19" i="12"/>
  <c r="C20" i="12"/>
  <c r="C22" i="12"/>
  <c r="B8" i="6" l="1"/>
  <c r="D8" i="6" s="1"/>
  <c r="F8" i="6" s="1"/>
  <c r="D11" i="6"/>
  <c r="F11" i="6" s="1"/>
  <c r="D9" i="6"/>
  <c r="F9" i="6" s="1"/>
  <c r="E44" i="12"/>
  <c r="K17" i="10"/>
  <c r="H17" i="10"/>
  <c r="I17" i="10"/>
  <c r="L17" i="10"/>
  <c r="J17" i="10"/>
  <c r="C27" i="12"/>
  <c r="G50" i="12" l="1"/>
  <c r="G8" i="6"/>
  <c r="E50" i="12"/>
  <c r="F50" i="12"/>
  <c r="G11" i="6"/>
  <c r="K18" i="10"/>
  <c r="J18" i="10"/>
  <c r="L18" i="10"/>
  <c r="I18" i="10"/>
  <c r="B12" i="10" l="1"/>
  <c r="E31" i="12" s="1"/>
  <c r="G9" i="6"/>
  <c r="M17" i="10"/>
  <c r="N17" i="10" s="1"/>
  <c r="H18" i="10"/>
  <c r="G31" i="12" l="1"/>
  <c r="F31" i="12" s="1"/>
  <c r="F44" i="12"/>
  <c r="H4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Mohammed Benyagoub</author>
  </authors>
  <commentList>
    <comment ref="B5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2016; le CRIBIQ retient 10 % du montant prévu et sera déboursé lors du drnier versement (cellule L42)</t>
        </r>
      </text>
    </comment>
    <comment ref="G5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tard: le 31 mars 2017; le CRIBIQ retient 10 % du montant prévu et sera déboursé lors du drnier versement (cellule L42)</t>
        </r>
      </text>
    </comment>
    <comment ref="J56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2018; le CRIBIQ retient 10 % du montant prévu et sera déboursé lors du drnier versement (cellule L42)</t>
        </r>
      </text>
    </comment>
  </commentList>
</comments>
</file>

<file path=xl/sharedStrings.xml><?xml version="1.0" encoding="utf-8"?>
<sst xmlns="http://schemas.openxmlformats.org/spreadsheetml/2006/main" count="536" uniqueCount="334">
  <si>
    <t>TOTAL</t>
  </si>
  <si>
    <t>ss-total autres OSP</t>
  </si>
  <si>
    <t>Total</t>
  </si>
  <si>
    <t>Frais de gestion du CRIBIQ</t>
  </si>
  <si>
    <t>Contribution des industriels au frais de gestion du CRIBIQ</t>
  </si>
  <si>
    <t>Frais indirects de la recherche</t>
  </si>
  <si>
    <t>Partenaire industriel 1</t>
  </si>
  <si>
    <t>Partenaire industriel 2</t>
  </si>
  <si>
    <t>Partenaire industriel 3</t>
  </si>
  <si>
    <t>Partenaire industriel 4</t>
  </si>
  <si>
    <t>Institution 1</t>
  </si>
  <si>
    <t>Institution 2</t>
  </si>
  <si>
    <t>Institution 3</t>
  </si>
  <si>
    <t>Institution 4</t>
  </si>
  <si>
    <t>Légende</t>
  </si>
  <si>
    <t>OSP</t>
  </si>
  <si>
    <t>Organisme subventionnaire public</t>
  </si>
  <si>
    <t>Organisme 1</t>
  </si>
  <si>
    <t>Organisme 2</t>
  </si>
  <si>
    <t>Organisme 3</t>
  </si>
  <si>
    <t>OSP 3</t>
  </si>
  <si>
    <t>Prorata</t>
  </si>
  <si>
    <t>Contribution aux coûts directs</t>
  </si>
  <si>
    <t>Contribution de l'entreprise 1 aux frais de gestion du CRIBIQ</t>
  </si>
  <si>
    <t>Total des organismes subventionnaires publics  aux coût directs</t>
  </si>
  <si>
    <t>Total des Frais indirects de la recherche assumés par les entreprises</t>
  </si>
  <si>
    <t>Année 1</t>
  </si>
  <si>
    <t>Année 2</t>
  </si>
  <si>
    <t>Année 3</t>
  </si>
  <si>
    <t>Partenaire industriel 5</t>
  </si>
  <si>
    <t>Contribution en espèces aux  coûts directs</t>
  </si>
  <si>
    <t>Contributions considérées en nature des entreprises aux coûts directs du projet</t>
  </si>
  <si>
    <t>Montants totaux en espèces demandés aux entreprises</t>
  </si>
  <si>
    <t>Source de la subvention</t>
  </si>
  <si>
    <t>Choisissez la source</t>
  </si>
  <si>
    <t>Montant total demandé aux autres OSP</t>
  </si>
  <si>
    <t>Catégorie de l'IRPQ</t>
  </si>
  <si>
    <t>Institution 5</t>
  </si>
  <si>
    <t>Montant demandé au CRIBIQ</t>
  </si>
  <si>
    <t>IRPQ</t>
  </si>
  <si>
    <t xml:space="preserve">IDENTIFICATION DES ORGANISMES SUBVENTIONNAIRES PUBLICS (OSP) </t>
  </si>
  <si>
    <t>IDENTIFICATION DES INSTITUTS DE RECHERCHE PUBLICS DU QUÉBEC (IRPQ)</t>
  </si>
  <si>
    <t>OSP partenaires dans le projet</t>
  </si>
  <si>
    <t>IRPQ partenaires dans le projet</t>
  </si>
  <si>
    <t>RÉSUMÉ DU MONTAGE FINANCIER DU PROJET</t>
  </si>
  <si>
    <t>CONTRIBUTIONS PUBLIQUES AU PROJET</t>
  </si>
  <si>
    <t>Titre du Projet</t>
  </si>
  <si>
    <t>Contributions en espèces des entreprises aux coûts directs du projet</t>
  </si>
  <si>
    <t>&lt;</t>
  </si>
  <si>
    <t xml:space="preserve">Calcul du ratio contribution des autres OSP </t>
  </si>
  <si>
    <t>Calcul du ratio contributions publiques aux coûts directs</t>
  </si>
  <si>
    <t>REPARTITION DES FRAIS DE GESTION DU CRIBIQ</t>
  </si>
  <si>
    <t xml:space="preserve"> </t>
  </si>
  <si>
    <r>
      <t>TOTAL</t>
    </r>
    <r>
      <rPr>
        <b/>
        <sz val="18"/>
        <color indexed="17"/>
        <rFont val="Calibri"/>
        <family val="2"/>
      </rPr>
      <t xml:space="preserve"> </t>
    </r>
    <r>
      <rPr>
        <b/>
        <sz val="16"/>
        <rFont val="Calibri"/>
        <family val="2"/>
      </rPr>
      <t xml:space="preserve"> </t>
    </r>
  </si>
  <si>
    <t>VÉRIFICATION DU TOTAL VS FORMULAIRE A2</t>
  </si>
  <si>
    <t xml:space="preserve">Calcul du ratio contributions industrielles </t>
  </si>
  <si>
    <r>
      <t xml:space="preserve">Nature des contributions </t>
    </r>
    <r>
      <rPr>
        <b/>
        <i/>
        <sz val="12"/>
        <color indexed="8"/>
        <rFont val="Calibri"/>
        <family val="2"/>
      </rPr>
      <t>(ressources humaines, matières premières et autres matériaux, infrastructures, licences, etc.)</t>
    </r>
  </si>
  <si>
    <t>FIR</t>
  </si>
  <si>
    <t>Frais indirects de recherche</t>
  </si>
  <si>
    <t>Postes budgétaires admissibles</t>
  </si>
  <si>
    <t>Salaires, traitement et avantages sociaux</t>
  </si>
  <si>
    <t>Coût admissible pour le calcul des FIR</t>
  </si>
  <si>
    <t>Bourses aux étudiants</t>
  </si>
  <si>
    <t xml:space="preserve">CONTRIBUTIONS PRIVÉES AU PROJET </t>
  </si>
  <si>
    <t>Total des contributions en nature des entreprises</t>
  </si>
  <si>
    <t>Pourcentage du coût direct en espèces</t>
  </si>
  <si>
    <t>OSP 2</t>
  </si>
  <si>
    <t>Industriel 2</t>
  </si>
  <si>
    <t>Industriel 3</t>
  </si>
  <si>
    <t>Industriel 4</t>
  </si>
  <si>
    <t>Industriel 5</t>
  </si>
  <si>
    <t>Remplissez d'abord le formulaire A5- contribution en nature (requis à la demande détaillée)</t>
  </si>
  <si>
    <t>Institut de recherche publique au Québec (Univ., CCTT, lab. Gouv., etc)</t>
  </si>
  <si>
    <t>CCTT</t>
  </si>
  <si>
    <t>Num du projet</t>
  </si>
  <si>
    <t xml:space="preserve">NMT de départ </t>
  </si>
  <si>
    <t>Titre</t>
  </si>
  <si>
    <t>Durée</t>
  </si>
  <si>
    <t>Fiche Projet</t>
  </si>
  <si>
    <t>FGC</t>
  </si>
  <si>
    <t>Part CRIBIQ</t>
  </si>
  <si>
    <t>Part Industriel</t>
  </si>
  <si>
    <t>Taxes</t>
  </si>
  <si>
    <t>Engag. CRIBIQ vs IRPQ</t>
  </si>
  <si>
    <t>Engag. OSP  envers IRPQ</t>
  </si>
  <si>
    <t>Type</t>
  </si>
  <si>
    <t>Mnt OSP</t>
  </si>
  <si>
    <t>Engag. Total  IND (En espèces)</t>
  </si>
  <si>
    <t>IND</t>
  </si>
  <si>
    <t>IND Participants (en nature)</t>
  </si>
  <si>
    <t>Calcul des FIR</t>
  </si>
  <si>
    <t>Mnt (nat.)</t>
  </si>
  <si>
    <t>% Coûts admissible pour FIR</t>
  </si>
  <si>
    <t>% FIR</t>
  </si>
  <si>
    <t>Mnt FIR</t>
  </si>
  <si>
    <t>NB  IND participants</t>
  </si>
  <si>
    <t>PME</t>
  </si>
  <si>
    <t>GE</t>
  </si>
  <si>
    <t>Regroupt</t>
  </si>
  <si>
    <t>Ventilation du Coût total du projet</t>
  </si>
  <si>
    <t>NB  IRPQ participants</t>
  </si>
  <si>
    <t>Coût admissibles</t>
  </si>
  <si>
    <t>FIR-CRIBIQ</t>
  </si>
  <si>
    <t>Coût total</t>
  </si>
  <si>
    <t>Univ</t>
  </si>
  <si>
    <t>Autres IRPQ</t>
  </si>
  <si>
    <t>Frais indirects de recherche des IRPQ</t>
  </si>
  <si>
    <t>Lettre d'intention</t>
  </si>
  <si>
    <t>RATIOS</t>
  </si>
  <si>
    <t>Industriel(s)</t>
  </si>
  <si>
    <t>Recommandation CATE</t>
  </si>
  <si>
    <t>% Public</t>
  </si>
  <si>
    <t>% Ind.</t>
  </si>
  <si>
    <t>Institut(s) de recherche publique au Québec</t>
  </si>
  <si>
    <t>Autre(s) organisme(s) subventionnaires publics</t>
  </si>
  <si>
    <t>Acceptation par CA</t>
  </si>
  <si>
    <t>DD</t>
  </si>
  <si>
    <t>Demande déatillée soumise au CRIBIQ</t>
  </si>
  <si>
    <t>Ventillation des versements et ratios</t>
  </si>
  <si>
    <t>An 1 (au 28 février 2016)</t>
  </si>
  <si>
    <t xml:space="preserve">An2 (au 28 février 2017) </t>
  </si>
  <si>
    <t>À la plus lointaine des dates (au28 févriers 2018 ou versement totaux des partenaires financiers)</t>
  </si>
  <si>
    <t>Coût total du Projet</t>
  </si>
  <si>
    <t xml:space="preserve">Coût direct </t>
  </si>
  <si>
    <t>FG du CRIBIQ</t>
  </si>
  <si>
    <t>ss-total</t>
  </si>
  <si>
    <t>Coût direct</t>
  </si>
  <si>
    <t>ss-total cummultaif</t>
  </si>
  <si>
    <t>CRIBIQ</t>
  </si>
  <si>
    <t>% CRIBIQ vs coût direct</t>
  </si>
  <si>
    <t>Industriels</t>
  </si>
  <si>
    <t>% Indus. vs coût direct</t>
  </si>
  <si>
    <t>CRSNG</t>
  </si>
  <si>
    <t>% public vs coûts dir.</t>
  </si>
  <si>
    <t>FIR-IND</t>
  </si>
  <si>
    <t>Montant</t>
  </si>
  <si>
    <t>FGC (Hors Taxes)</t>
  </si>
  <si>
    <t>Numéro du projet</t>
  </si>
  <si>
    <t>Demandeur principal</t>
  </si>
  <si>
    <t>Responsable CRIBIQ</t>
  </si>
  <si>
    <t>Mnt engagé pour le financement des coûts admissibles</t>
  </si>
  <si>
    <t>FIR industriel</t>
  </si>
  <si>
    <t>Montant total versé par l'industriel</t>
  </si>
  <si>
    <t>A venir</t>
  </si>
  <si>
    <t>Maitrise</t>
  </si>
  <si>
    <t>PhD</t>
  </si>
  <si>
    <t>PostDoc</t>
  </si>
  <si>
    <t>nb</t>
  </si>
  <si>
    <t>Autres</t>
  </si>
  <si>
    <t>Techniciens</t>
  </si>
  <si>
    <t xml:space="preserve">Professionnels de recherche </t>
  </si>
  <si>
    <t>Chargé de porjets</t>
  </si>
  <si>
    <t xml:space="preserve">Assitant de recherche </t>
  </si>
  <si>
    <t xml:space="preserve">Autres: </t>
  </si>
  <si>
    <t>Montant total projet</t>
  </si>
  <si>
    <t xml:space="preserve">Détaillez s'il y a lieu: </t>
  </si>
  <si>
    <t>Total par IRPQ</t>
  </si>
  <si>
    <t>Ventilation du coût du projet par année</t>
  </si>
  <si>
    <t xml:space="preserve">Calcul ETP impliqués dans le projet </t>
  </si>
  <si>
    <t>Personnel participant au projet</t>
  </si>
  <si>
    <t>Durée du projet en semaines</t>
  </si>
  <si>
    <t>Technicien(s)</t>
  </si>
  <si>
    <t>Étudiants (s) Maitrise</t>
  </si>
  <si>
    <t>Étudiant(s) doctorat</t>
  </si>
  <si>
    <t>Stagiaire(s) Postdoctoraux</t>
  </si>
  <si>
    <t>Autre</t>
  </si>
  <si>
    <t xml:space="preserve">Nb. d'heures/semaine d'implication </t>
  </si>
  <si>
    <t>ETP</t>
  </si>
  <si>
    <t xml:space="preserve">Montant considéré pour le transfert </t>
  </si>
  <si>
    <t>Montant considéré pour le transfert</t>
  </si>
  <si>
    <t>Matériel</t>
  </si>
  <si>
    <t xml:space="preserve">Détaillez: </t>
  </si>
  <si>
    <t>Détaillez:</t>
  </si>
  <si>
    <t>Desciption</t>
  </si>
  <si>
    <t xml:space="preserve">Fournitures </t>
  </si>
  <si>
    <t xml:space="preserve">Détaille: </t>
  </si>
  <si>
    <t xml:space="preserve">Détaillez : </t>
  </si>
  <si>
    <t>Honoraires professionnels 1</t>
  </si>
  <si>
    <t>Honoraires professionnels 2</t>
  </si>
  <si>
    <t>,</t>
  </si>
  <si>
    <t xml:space="preserve">Professionnel(s) de recherche </t>
  </si>
  <si>
    <t>Assistant(s)  de recherche</t>
  </si>
  <si>
    <t xml:space="preserve">Nombre d'heures travaillées par semaine pour un temps plein </t>
  </si>
  <si>
    <t xml:space="preserve">ETP sur la durée du projet </t>
  </si>
  <si>
    <t xml:space="preserve">Produits consommables </t>
  </si>
  <si>
    <t>Chargé(s)  de projets</t>
  </si>
  <si>
    <t>Chargé de projets</t>
  </si>
  <si>
    <t xml:space="preserve">% dédié au transfert technologique* </t>
  </si>
  <si>
    <t>Nb. de semaine  pendant lesquelles le PHQ est impliqué dans le projet</t>
  </si>
  <si>
    <t xml:space="preserve">Dans ce formulaire, le genre masculin est utilisé pour alléger le texte, et ce, sans préjudice pour la forme féminine </t>
  </si>
  <si>
    <t xml:space="preserve">Total des Frais de gestion du CRIBIQ assumés par les entreprises incluant les taxes non récupérables </t>
  </si>
  <si>
    <t>Frais de déplacement</t>
  </si>
  <si>
    <t>Contributions détaillées aux FIR par le CRIBIQ et les partenaires industriels aux universités</t>
  </si>
  <si>
    <t xml:space="preserve">  </t>
  </si>
  <si>
    <t xml:space="preserve">Contributions industrielles </t>
  </si>
  <si>
    <t>Total FIR industriels et CRIBIQ</t>
  </si>
  <si>
    <t>Calcul du ratio contribution du MEI aux coûts directs</t>
  </si>
  <si>
    <t>Contribution du MEI aux frais de gestion du CRIBIQ</t>
  </si>
  <si>
    <t>% MEI</t>
  </si>
  <si>
    <t>MEI</t>
  </si>
  <si>
    <t xml:space="preserve">Contribution du MEI aux frais de gestion du CRIBIQ </t>
  </si>
  <si>
    <t>Contribution du MEI aux dépenses admissibles du projet</t>
  </si>
  <si>
    <t xml:space="preserve">Total des dépenses admissibles du projet </t>
  </si>
  <si>
    <t xml:space="preserve">Montant total demandé à l'industriel 1 </t>
  </si>
  <si>
    <t>Total des coûts directs en espèces du projet selon A2</t>
  </si>
  <si>
    <t xml:space="preserve"> Contribution du CRIBIQ aux dépenses admissibles</t>
  </si>
  <si>
    <t>Total des contributions industrielles en espèces + nature</t>
  </si>
  <si>
    <t>Total des contributions en espèces privées et publiques selon A3</t>
  </si>
  <si>
    <t xml:space="preserve">A. Salaires, traitements et avantages sociaux </t>
  </si>
  <si>
    <t>B. Bourses aux étudiants</t>
  </si>
  <si>
    <t>Description Est-ce necessaires? À discuter</t>
  </si>
  <si>
    <t>Description: est-ce nécessaire?  À discuter</t>
  </si>
  <si>
    <t>Détaillez: Est-ce nécessaire?</t>
  </si>
  <si>
    <t>H. Frais de diffusion des connaissances</t>
  </si>
  <si>
    <t>I. Frais de plateforme (animalerie; serres, laboratoire lourd, … etc.)</t>
  </si>
  <si>
    <r>
      <t xml:space="preserve">F. Frais de gestion et d'exploitation de propriété intellectuelle:
</t>
    </r>
    <r>
      <rPr>
        <i/>
        <sz val="12"/>
        <color theme="1"/>
        <rFont val="Calibri"/>
        <family val="2"/>
        <scheme val="minor"/>
      </rPr>
      <t>Détaillez : ------------------------------------------------------------------------------------</t>
    </r>
  </si>
  <si>
    <r>
      <t>TOTAL</t>
    </r>
    <r>
      <rPr>
        <b/>
        <sz val="18"/>
        <rFont val="Calibri"/>
        <family val="2"/>
      </rPr>
      <t xml:space="preserve"> COÛTS DIRECTS </t>
    </r>
    <r>
      <rPr>
        <b/>
        <sz val="18"/>
        <color rgb="FFFF0000"/>
        <rFont val="Calibri"/>
        <family val="2"/>
      </rPr>
      <t>ADMISSIBLES</t>
    </r>
    <r>
      <rPr>
        <b/>
        <sz val="16"/>
        <rFont val="Calibri"/>
        <family val="2"/>
      </rPr>
      <t xml:space="preserve"> DU PROJET </t>
    </r>
  </si>
  <si>
    <t xml:space="preserve">C. Produits consommables et fournitures </t>
  </si>
  <si>
    <t>Coût admissible</t>
  </si>
  <si>
    <t>Coût par équipement</t>
  </si>
  <si>
    <t xml:space="preserve">Coût total vs  Coût total admissible </t>
  </si>
  <si>
    <t xml:space="preserve">% poste budgétaire Équipements Vs côt total du projet </t>
  </si>
  <si>
    <r>
      <t>Vérification revenus du projet selon A3</t>
    </r>
    <r>
      <rPr>
        <b/>
        <sz val="14"/>
        <color rgb="FFFF0000"/>
        <rFont val="Calibri"/>
        <family val="2"/>
        <scheme val="minor"/>
      </rPr>
      <t xml:space="preserve"> (coût direct)</t>
    </r>
  </si>
  <si>
    <t>Revenus</t>
  </si>
  <si>
    <t xml:space="preserve">Coûts directs  </t>
  </si>
  <si>
    <t>Produits consommables et fournitures</t>
  </si>
  <si>
    <t>VÉRIFICATION DU FORMULAIRE A3</t>
  </si>
  <si>
    <t>F. Frais de gestion et d'exploitation de propriété intellectuellle</t>
  </si>
  <si>
    <t>D. Équipement (partie admissible seulement)</t>
  </si>
  <si>
    <t>Formulaire A2: Ventillation des coûts directs du projet</t>
  </si>
  <si>
    <t>Partenaire industriel 6</t>
  </si>
  <si>
    <t>Partenaire industriel 7</t>
  </si>
  <si>
    <t>Partenaire industriel 8</t>
  </si>
  <si>
    <t>Partenaire industriel 9</t>
  </si>
  <si>
    <t>Partenaire industriel 10</t>
  </si>
  <si>
    <t>Industriel 6</t>
  </si>
  <si>
    <t>Industriel 7</t>
  </si>
  <si>
    <t>Industriel 8</t>
  </si>
  <si>
    <t>Industriel 9</t>
  </si>
  <si>
    <t>Industriel 10</t>
  </si>
  <si>
    <r>
      <t xml:space="preserve">Partenaires privés
</t>
    </r>
    <r>
      <rPr>
        <sz val="9"/>
        <color theme="1"/>
        <rFont val="Calibri"/>
        <family val="2"/>
        <scheme val="minor"/>
      </rPr>
      <t>(énumérer les industriels par ordre 
décroissant de contribution es espèces)</t>
    </r>
  </si>
  <si>
    <t xml:space="preserve"> Formulaire A3: Montage financier du projet (coûts directs)</t>
  </si>
  <si>
    <t>Formulaire A3: Montage financier du projet (Suite)</t>
  </si>
  <si>
    <t xml:space="preserve">Si les formulaires A1, A2 et A3 sont correctement remplis et n'affichent aucun message d'erreur, 
ce formulaire sera remplit automatiquement . </t>
  </si>
  <si>
    <t xml:space="preserve">Total FIR </t>
  </si>
  <si>
    <r>
      <rPr>
        <b/>
        <sz val="20"/>
        <color theme="0"/>
        <rFont val="Calibri"/>
        <family val="2"/>
        <scheme val="minor"/>
      </rPr>
      <t>Formulaire A5</t>
    </r>
    <r>
      <rPr>
        <b/>
        <sz val="18"/>
        <color theme="0"/>
        <rFont val="Calibri"/>
        <family val="2"/>
        <scheme val="minor"/>
      </rPr>
      <t xml:space="preserve">: Contributions en nature </t>
    </r>
  </si>
  <si>
    <t>Description ds contributions en nature des entreprises et comment elles sont essentielles à la réalisation du projet</t>
  </si>
  <si>
    <t>Nature de l'IRPQ</t>
  </si>
  <si>
    <t>#</t>
  </si>
  <si>
    <t>Données</t>
  </si>
  <si>
    <t>AGRINOVA</t>
  </si>
  <si>
    <t>BIOPTERRE</t>
  </si>
  <si>
    <t>CANMET</t>
  </si>
  <si>
    <t>CECPA</t>
  </si>
  <si>
    <t>CÉPROCQ</t>
  </si>
  <si>
    <t xml:space="preserve">CNRC </t>
  </si>
  <si>
    <t>COREM</t>
  </si>
  <si>
    <t>CRBM</t>
  </si>
  <si>
    <t>CRIQ (IQ)</t>
  </si>
  <si>
    <t>CTE</t>
  </si>
  <si>
    <t>CTRI</t>
  </si>
  <si>
    <t>FPINNOVATIONS</t>
  </si>
  <si>
    <t>INNOFIBRE</t>
  </si>
  <si>
    <t>INRS</t>
  </si>
  <si>
    <t>IRDA</t>
  </si>
  <si>
    <t>ITEGA</t>
  </si>
  <si>
    <t>MERINOV</t>
  </si>
  <si>
    <t>Kemitek (OLÉOTEK)</t>
  </si>
  <si>
    <t>POLYTECHNIQE</t>
  </si>
  <si>
    <t>SEREX</t>
  </si>
  <si>
    <t>TRANSBIOTECH</t>
  </si>
  <si>
    <t xml:space="preserve">U. de MONTRÉAL </t>
  </si>
  <si>
    <t>UQAC</t>
  </si>
  <si>
    <t>UQAM</t>
  </si>
  <si>
    <t>UQAR</t>
  </si>
  <si>
    <t>UQAT</t>
  </si>
  <si>
    <t>UQTR</t>
  </si>
  <si>
    <t>UQO</t>
  </si>
  <si>
    <t>U. de SHERBROOKE</t>
  </si>
  <si>
    <t>U. LAVAL</t>
  </si>
  <si>
    <t>U. McGILL</t>
  </si>
  <si>
    <t>CEROM</t>
  </si>
  <si>
    <t>CINTECH</t>
  </si>
  <si>
    <t>CERFO</t>
  </si>
  <si>
    <t>CNETE</t>
  </si>
  <si>
    <t>CRVI</t>
  </si>
  <si>
    <t>CTTÉI</t>
  </si>
  <si>
    <t>Décision du  MEI</t>
  </si>
  <si>
    <t>CDBQ</t>
  </si>
  <si>
    <t>Montants FG 
avant taxes</t>
  </si>
  <si>
    <r>
      <rPr>
        <b/>
        <sz val="20"/>
        <color theme="0"/>
        <rFont val="Calibri"/>
        <family val="2"/>
        <scheme val="minor"/>
      </rPr>
      <t>Formulaire A4</t>
    </r>
    <r>
      <rPr>
        <b/>
        <sz val="18"/>
        <color theme="0"/>
        <rFont val="Calibri"/>
        <family val="2"/>
        <scheme val="minor"/>
      </rPr>
      <t xml:space="preserve">
Contribution des industriels et du CRIBIQ
aux frais indirects de recherche (FIR)</t>
    </r>
  </si>
  <si>
    <t>NMT de départ</t>
  </si>
  <si>
    <t>NMT de fin prévu</t>
  </si>
  <si>
    <t>NMT de fin</t>
  </si>
  <si>
    <t>Identifier le type d'entreprise</t>
  </si>
  <si>
    <r>
      <t xml:space="preserve">Nombre total d'employés de l'entreprise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</si>
  <si>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r>
      <rPr>
        <b/>
        <sz val="10"/>
        <color theme="1"/>
        <rFont val="Calibri"/>
        <family val="2"/>
        <scheme val="minor"/>
      </rPr>
      <t xml:space="preserve">Nb d'employés en R&amp;D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</si>
  <si>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r>
      <t xml:space="preserve"># NEQ : indentifiaction Registre des entreprises du Qc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</si>
  <si>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IDENTIFICATION DU/DES PARTENAIRES INDUSTRIELS</t>
  </si>
  <si>
    <t>Type ENTR</t>
  </si>
  <si>
    <t>Prénom et nom</t>
  </si>
  <si>
    <t>Sélectionner</t>
  </si>
  <si>
    <t>Regroupement industriel</t>
  </si>
  <si>
    <t>Académiques/CdeR</t>
  </si>
  <si>
    <t>Identifiez Type ENTR</t>
  </si>
  <si>
    <t>Sélectionnez type de partenaire</t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</si>
  <si>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 </t>
    </r>
    <r>
      <rPr>
        <sz val="11"/>
        <color rgb="FFFF0000"/>
        <rFont val="Calibri"/>
        <family val="2"/>
        <scheme val="minor"/>
      </rPr>
      <t>(obligatoire)</t>
    </r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</si>
  <si>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</t>
    </r>
    <r>
      <rPr>
        <sz val="11"/>
        <color rgb="FFFF0000"/>
        <rFont val="Calibri"/>
        <family val="2"/>
        <scheme val="minor"/>
      </rPr>
      <t xml:space="preserve"> (obligatoire)</t>
    </r>
  </si>
  <si>
    <r>
      <rPr>
        <b/>
        <sz val="20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Transfert des résultats, des connaisances et du savoir faire aux industriels participants au projet : $ équivalents</t>
    </r>
  </si>
  <si>
    <r>
      <t xml:space="preserve">% dédié au transfert technologique </t>
    </r>
    <r>
      <rPr>
        <b/>
        <sz val="14"/>
        <color rgb="FFFF0000"/>
        <rFont val="Calibri"/>
        <family val="2"/>
        <scheme val="minor"/>
      </rPr>
      <t xml:space="preserve">* </t>
    </r>
  </si>
  <si>
    <r>
      <t>% de FIR appliqué aux</t>
    </r>
    <r>
      <rPr>
        <b/>
        <sz val="11"/>
        <color rgb="FFFF0000"/>
        <rFont val="Calibri"/>
        <family val="2"/>
        <scheme val="minor"/>
      </rPr>
      <t xml:space="preserve"> contributions industrielles </t>
    </r>
    <r>
      <rPr>
        <b/>
        <sz val="11"/>
        <color theme="1"/>
        <rFont val="Calibri"/>
        <family val="2"/>
        <scheme val="minor"/>
      </rPr>
      <t xml:space="preserve">
maximum 27%</t>
    </r>
  </si>
  <si>
    <t>Sélectionner le type de partenaire</t>
  </si>
  <si>
    <t>TYPE DE PROJET</t>
  </si>
  <si>
    <t>Description</t>
  </si>
  <si>
    <t>ATTENTION, SEULES LES CASES BLANCHES DOIVENT ÊTRE COMPLÉTÉES. TOUTES LES AUTRES CASES SERONT AUTOMATIQUEMENT CALCULÉES</t>
  </si>
  <si>
    <t xml:space="preserve">I. Les onglets A1 et A2 doivent être remplis dans l'ordre.      </t>
  </si>
  <si>
    <r>
      <t xml:space="preserve">II. Les onglets A1, A2 et A3 ont été conçues de façon à générer des calculs  automatiques pour :
</t>
    </r>
    <r>
      <rPr>
        <sz val="14"/>
        <rFont val="Calibri"/>
        <family val="2"/>
        <scheme val="minor"/>
      </rPr>
      <t xml:space="preserve">- les frais de gestion du CRIBIQ assumés par le Ministère de l'Économie et de l'innovation du Québec (MEI);
- les frais de gestion des industriels et du CRIBIQ 
- les ratios admissibles dans le cadre du programme PSO
</t>
    </r>
    <r>
      <rPr>
        <b/>
        <sz val="16"/>
        <rFont val="Calibri"/>
        <family val="2"/>
        <scheme val="minor"/>
      </rPr>
      <t xml:space="preserve">
</t>
    </r>
  </si>
  <si>
    <r>
      <t xml:space="preserve">IV. Votre montage financier est jugé conforme aux normes du programme du MEI lorsque les formulaires A2, A3 (pour la LOI), A3-B et A4 (pour la DD) ne présentent aucun message d'erreur affiché en rouge. SVP, portez une attention particulière à ces points:                                                               
</t>
    </r>
    <r>
      <rPr>
        <sz val="14"/>
        <rFont val="Calibri"/>
        <family val="2"/>
        <scheme val="minor"/>
      </rPr>
      <t xml:space="preserve">1- Pour les FIR , un taux maximum de 27 % peut être appliqué.  Le calcul se fait sur les dépenses suivantes : 
 a) salaires, traitements et avantages sociaux;
 b) bourses aux étudiants;
 c) Matériel, produits consommables et fournitures;
 d) location d'équipement
 e) frais de déplacement et de séjour; 
2- Les dépenses en honoraires professionnels ne peuvent en aucun cas dépasser 10% du total des coûts directs du projet, jusqu'à conccurence de </t>
    </r>
    <r>
      <rPr>
        <b/>
        <sz val="14"/>
        <color theme="5" tint="-0.499984740745262"/>
        <rFont val="Calibri"/>
        <family val="2"/>
        <scheme val="minor"/>
      </rPr>
      <t xml:space="preserve">25 000 $. </t>
    </r>
    <r>
      <rPr>
        <sz val="14"/>
        <rFont val="Calibri"/>
        <family val="2"/>
        <scheme val="minor"/>
      </rPr>
      <t xml:space="preserve">
3- Les dépenses liées à l'achat de petits équipements ou à la location d'équipement sont d'un maximum de 25% du total des dépenses admissibles. La valeur d'achat de chaque équipement doit être égale ou inférieure à </t>
    </r>
    <r>
      <rPr>
        <b/>
        <sz val="14"/>
        <color theme="5" tint="-0.499984740745262"/>
        <rFont val="Calibri"/>
        <family val="2"/>
        <scheme val="minor"/>
      </rPr>
      <t>25 000$.</t>
    </r>
    <r>
      <rPr>
        <sz val="14"/>
        <color theme="5" tint="-0.499984740745262"/>
        <rFont val="Calibri"/>
        <family val="2"/>
        <scheme val="minor"/>
      </rPr>
      <t xml:space="preserve">  </t>
    </r>
  </si>
  <si>
    <t>Réservez au CRIBIQ</t>
  </si>
  <si>
    <t xml:space="preserve">Le calcul des FIR présenté au formulaire A4 est à titre indicatif.  </t>
  </si>
  <si>
    <t>Recommandation CPF</t>
  </si>
  <si>
    <t>Fédérale</t>
  </si>
  <si>
    <t>Justifer le montant :</t>
  </si>
  <si>
    <t>E. Frais de déplacement et de séjour</t>
  </si>
  <si>
    <t>Frais d'équipement</t>
  </si>
  <si>
    <t>OSP 1</t>
  </si>
  <si>
    <t>Calcul RÉEL des frais de gestion du CRIBIQ de l'entreprise 1</t>
  </si>
  <si>
    <t>Contribution CONSIDÉRÉE du MEI aux frais de gestion du CRIBIQ</t>
  </si>
  <si>
    <t>Industriel 1</t>
  </si>
  <si>
    <t>Sélectionnez le type de partenaire</t>
  </si>
  <si>
    <t>2022-000-C94</t>
  </si>
  <si>
    <r>
      <rPr>
        <b/>
        <sz val="20"/>
        <color theme="0"/>
        <rFont val="Calibri"/>
        <family val="2"/>
        <scheme val="minor"/>
      </rPr>
      <t>94e appel de projets</t>
    </r>
    <r>
      <rPr>
        <b/>
        <sz val="18"/>
        <color theme="0"/>
        <rFont val="Calibri"/>
        <family val="2"/>
        <scheme val="minor"/>
      </rPr>
      <t xml:space="preserve">
Formulaire A1: Identification des partenaires</t>
    </r>
  </si>
  <si>
    <r>
      <t xml:space="preserve">D. Location ou achat d'équipements nécessaire au projet
</t>
    </r>
    <r>
      <rPr>
        <b/>
        <sz val="10"/>
        <color rgb="FF4A4948"/>
        <rFont val="Calibri"/>
        <family val="2"/>
        <scheme val="minor"/>
      </rPr>
      <t>La location ou l'achat d'équipements</t>
    </r>
    <r>
      <rPr>
        <b/>
        <u/>
        <sz val="10"/>
        <color rgb="FF4A4948"/>
        <rFont val="Calibri"/>
        <family val="2"/>
        <scheme val="minor"/>
      </rPr>
      <t xml:space="preserve"> ne doit pas dépasser </t>
    </r>
    <r>
      <rPr>
        <b/>
        <sz val="10"/>
        <color rgb="FF4A4948"/>
        <rFont val="Calibri"/>
        <family val="2"/>
        <scheme val="minor"/>
      </rPr>
      <t>25K$/équipement.
Le total des équipements doit être inférieur à 25% du coût total du projet.</t>
    </r>
    <r>
      <rPr>
        <b/>
        <sz val="14"/>
        <color rgb="FF4A4948"/>
        <rFont val="Calibri"/>
        <family val="2"/>
        <scheme val="minor"/>
      </rPr>
      <t xml:space="preserve">
</t>
    </r>
    <r>
      <rPr>
        <b/>
        <sz val="10"/>
        <color rgb="FF4A4948"/>
        <rFont val="Calibri"/>
        <family val="2"/>
        <scheme val="minor"/>
      </rPr>
      <t xml:space="preserve">Au dépôt de la DD : Fournir une soumission spécifiant le coût pour chacun des équipements. </t>
    </r>
  </si>
  <si>
    <r>
      <t xml:space="preserve">G. Honoraires professionnels
</t>
    </r>
    <r>
      <rPr>
        <b/>
        <sz val="10"/>
        <color rgb="FF4A4948"/>
        <rFont val="Calibri"/>
        <family val="2"/>
        <scheme val="minor"/>
      </rPr>
      <t>Représente au maximum 10% du coût total du projet sans toutefois dépasser 25 000$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</si>
</sst>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_ * #,##0_ \ [$$-C0C]_ ;_ * \-#,##0\ \ [$$-C0C]_ ;_ * &quot;-&quot;??_ \ [$$-C0C]_ ;_ @_ "/>
    <numFmt numFmtId="166" formatCode="0.0%"/>
    <numFmt numFmtId="167" formatCode="#,##0\ &quot;$&quot;;\(#,##0\ &quot;$&quot;\)"/>
    <numFmt numFmtId="168" formatCode="#,##0\ &quot;$&quot;"/>
    <numFmt numFmtId="169" formatCode="#\ ##,000&quot; $&quot;;\(#\ ##,000&quot; $)&quot;"/>
    <numFmt numFmtId="170" formatCode="0.000%"/>
    <numFmt numFmtId="171" formatCode="#,##0.00\ &quot;$&quot;"/>
  </numFmts>
  <fonts count="1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8"/>
      <color indexed="17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i/>
      <sz val="12"/>
      <color indexed="8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70C0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theme="0" tint="-0.1499984740745262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8"/>
      <color rgb="FF009900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i/>
      <strike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5" tint="-0.499984740745262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name val="Arial"/>
    </font>
    <font>
      <sz val="12"/>
      <color theme="1"/>
      <name val="Calibri"/>
    </font>
    <font>
      <b/>
      <sz val="11"/>
      <color rgb="FF1F3864"/>
      <name val="Calibri"/>
    </font>
    <font>
      <sz val="18"/>
      <color theme="0"/>
      <name val="Calibri"/>
      <family val="2"/>
      <scheme val="minor"/>
    </font>
    <font>
      <b/>
      <sz val="14"/>
      <color rgb="FF4A4948"/>
      <name val="Calibri"/>
      <family val="2"/>
      <scheme val="minor"/>
    </font>
    <font>
      <b/>
      <sz val="18"/>
      <color rgb="FF4A4948"/>
      <name val="Calibri"/>
      <family val="2"/>
      <scheme val="minor"/>
    </font>
    <font>
      <b/>
      <sz val="12"/>
      <color rgb="FF4A4948"/>
      <name val="Calibri"/>
      <family val="2"/>
      <scheme val="minor"/>
    </font>
    <font>
      <b/>
      <sz val="10"/>
      <color rgb="FF4A4948"/>
      <name val="Calibri"/>
      <family val="2"/>
      <scheme val="minor"/>
    </font>
    <font>
      <b/>
      <u/>
      <sz val="10"/>
      <color rgb="FF4A4948"/>
      <name val="Calibri"/>
      <family val="2"/>
      <scheme val="minor"/>
    </font>
    <font>
      <b/>
      <sz val="11"/>
      <color rgb="FF4A494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Down">
        <bgColor theme="7" tint="0.59999389629810485"/>
      </patternFill>
    </fill>
    <fill>
      <patternFill patternType="solid">
        <fgColor rgb="FFC69331"/>
        <bgColor indexed="64"/>
      </patternFill>
    </fill>
    <fill>
      <patternFill patternType="gray125">
        <bgColor theme="0" tint="-0.14996795556505021"/>
      </patternFill>
    </fill>
    <fill>
      <patternFill patternType="lightUp">
        <bgColor theme="0"/>
      </patternFill>
    </fill>
    <fill>
      <patternFill patternType="lightUp"/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C3A5"/>
        <bgColor indexed="64"/>
      </patternFill>
    </fill>
    <fill>
      <patternFill patternType="solid">
        <fgColor rgb="FFECE1D2"/>
        <bgColor indexed="64"/>
      </patternFill>
    </fill>
    <fill>
      <patternFill patternType="lightDown">
        <bgColor rgb="FFECE1D2"/>
      </patternFill>
    </fill>
  </fills>
  <borders count="1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</cellStyleXfs>
  <cellXfs count="1000">
    <xf numFmtId="0" fontId="0" fillId="0" borderId="0" xfId="0"/>
    <xf numFmtId="0" fontId="9" fillId="4" borderId="0" xfId="0" applyFont="1" applyFill="1" applyAlignment="1">
      <alignment horizontal="center" vertical="center" wrapText="1"/>
    </xf>
    <xf numFmtId="0" fontId="0" fillId="0" borderId="26" xfId="0" applyBorder="1"/>
    <xf numFmtId="0" fontId="0" fillId="0" borderId="22" xfId="0" applyBorder="1"/>
    <xf numFmtId="0" fontId="3" fillId="0" borderId="0" xfId="0" applyFont="1" applyAlignment="1">
      <alignment horizontal="center" vertical="center" wrapText="1"/>
    </xf>
    <xf numFmtId="0" fontId="11" fillId="8" borderId="39" xfId="0" applyFont="1" applyFill="1" applyBorder="1" applyAlignment="1">
      <alignment horizontal="left" vertical="center"/>
    </xf>
    <xf numFmtId="0" fontId="11" fillId="8" borderId="47" xfId="0" applyFont="1" applyFill="1" applyBorder="1" applyAlignment="1">
      <alignment horizontal="left" vertical="center"/>
    </xf>
    <xf numFmtId="0" fontId="0" fillId="0" borderId="47" xfId="0" applyBorder="1" applyAlignment="1" applyProtection="1">
      <alignment horizontal="center"/>
      <protection locked="0"/>
    </xf>
    <xf numFmtId="0" fontId="0" fillId="0" borderId="68" xfId="0" applyBorder="1"/>
    <xf numFmtId="164" fontId="15" fillId="2" borderId="20" xfId="1" applyNumberFormat="1" applyFont="1" applyFill="1" applyBorder="1" applyAlignment="1">
      <alignment vertical="center"/>
    </xf>
    <xf numFmtId="164" fontId="15" fillId="2" borderId="14" xfId="1" applyNumberFormat="1" applyFont="1" applyFill="1" applyBorder="1" applyAlignment="1">
      <alignment vertical="center"/>
    </xf>
    <xf numFmtId="164" fontId="15" fillId="2" borderId="59" xfId="1" applyNumberFormat="1" applyFont="1" applyFill="1" applyBorder="1" applyAlignment="1">
      <alignment vertical="center"/>
    </xf>
    <xf numFmtId="0" fontId="0" fillId="0" borderId="8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1" fillId="0" borderId="17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7" fillId="0" borderId="0" xfId="0" applyFont="1" applyAlignment="1" applyProtection="1">
      <alignment horizontal="center" vertical="center"/>
      <protection locked="0" hidden="1"/>
    </xf>
    <xf numFmtId="0" fontId="20" fillId="0" borderId="93" xfId="0" applyFont="1" applyBorder="1" applyAlignment="1" applyProtection="1">
      <alignment horizontal="center"/>
      <protection locked="0" hidden="1"/>
    </xf>
    <xf numFmtId="0" fontId="16" fillId="0" borderId="22" xfId="0" applyFont="1" applyBorder="1" applyAlignment="1" applyProtection="1">
      <alignment horizontal="left" vertical="center" wrapText="1"/>
      <protection locked="0"/>
    </xf>
    <xf numFmtId="165" fontId="15" fillId="0" borderId="53" xfId="1" applyNumberFormat="1" applyFont="1" applyBorder="1" applyAlignment="1" applyProtection="1">
      <alignment horizontal="center"/>
      <protection locked="0" hidden="1"/>
    </xf>
    <xf numFmtId="0" fontId="18" fillId="0" borderId="39" xfId="0" applyFont="1" applyBorder="1" applyAlignment="1" applyProtection="1">
      <alignment horizontal="center" vertical="center"/>
      <protection locked="0" hidden="1"/>
    </xf>
    <xf numFmtId="0" fontId="18" fillId="0" borderId="92" xfId="0" applyFont="1" applyBorder="1" applyAlignment="1" applyProtection="1">
      <alignment horizontal="center" vertical="center"/>
      <protection locked="0" hidden="1"/>
    </xf>
    <xf numFmtId="0" fontId="2" fillId="6" borderId="55" xfId="0" applyFont="1" applyFill="1" applyBorder="1" applyAlignment="1">
      <alignment horizontal="center" vertical="center"/>
    </xf>
    <xf numFmtId="164" fontId="2" fillId="2" borderId="46" xfId="1" applyNumberFormat="1" applyFont="1" applyFill="1" applyBorder="1" applyAlignment="1">
      <alignment vertical="center"/>
    </xf>
    <xf numFmtId="164" fontId="2" fillId="2" borderId="63" xfId="1" applyNumberFormat="1" applyFont="1" applyFill="1" applyBorder="1" applyAlignment="1">
      <alignment vertical="center"/>
    </xf>
    <xf numFmtId="164" fontId="2" fillId="2" borderId="64" xfId="1" applyNumberFormat="1" applyFont="1" applyFill="1" applyBorder="1" applyAlignment="1">
      <alignment vertical="center"/>
    </xf>
    <xf numFmtId="164" fontId="2" fillId="2" borderId="65" xfId="1" applyNumberFormat="1" applyFont="1" applyFill="1" applyBorder="1" applyAlignment="1">
      <alignment vertical="center"/>
    </xf>
    <xf numFmtId="0" fontId="15" fillId="0" borderId="8" xfId="0" applyFont="1" applyBorder="1"/>
    <xf numFmtId="0" fontId="15" fillId="0" borderId="0" xfId="0" applyFont="1"/>
    <xf numFmtId="0" fontId="22" fillId="10" borderId="45" xfId="0" applyFont="1" applyFill="1" applyBorder="1" applyAlignment="1">
      <alignment wrapText="1"/>
    </xf>
    <xf numFmtId="42" fontId="22" fillId="10" borderId="6" xfId="0" applyNumberFormat="1" applyFont="1" applyFill="1" applyBorder="1"/>
    <xf numFmtId="0" fontId="23" fillId="0" borderId="0" xfId="0" applyFont="1" applyAlignment="1">
      <alignment wrapText="1"/>
    </xf>
    <xf numFmtId="0" fontId="31" fillId="0" borderId="0" xfId="0" applyFont="1"/>
    <xf numFmtId="0" fontId="29" fillId="0" borderId="0" xfId="0" applyFont="1" applyAlignment="1">
      <alignment vertical="center" wrapText="1"/>
    </xf>
    <xf numFmtId="164" fontId="32" fillId="0" borderId="0" xfId="0" applyNumberFormat="1" applyFont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33" fillId="0" borderId="17" xfId="0" applyFont="1" applyBorder="1" applyAlignment="1">
      <alignment horizontal="center" wrapText="1"/>
    </xf>
    <xf numFmtId="0" fontId="31" fillId="0" borderId="17" xfId="0" applyFont="1" applyBorder="1"/>
    <xf numFmtId="0" fontId="31" fillId="0" borderId="26" xfId="0" applyFont="1" applyBorder="1"/>
    <xf numFmtId="0" fontId="29" fillId="4" borderId="0" xfId="0" applyFont="1" applyFill="1" applyAlignment="1">
      <alignment horizontal="right" vertical="center" wrapText="1"/>
    </xf>
    <xf numFmtId="0" fontId="10" fillId="0" borderId="0" xfId="0" applyFont="1"/>
    <xf numFmtId="0" fontId="11" fillId="8" borderId="93" xfId="0" applyFont="1" applyFill="1" applyBorder="1" applyAlignment="1">
      <alignment horizontal="left" vertical="center"/>
    </xf>
    <xf numFmtId="0" fontId="23" fillId="0" borderId="0" xfId="0" applyFont="1"/>
    <xf numFmtId="0" fontId="0" fillId="0" borderId="0" xfId="0" applyAlignment="1">
      <alignment horizontal="right"/>
    </xf>
    <xf numFmtId="42" fontId="23" fillId="0" borderId="0" xfId="0" applyNumberFormat="1" applyFont="1" applyAlignment="1">
      <alignment vertical="center" wrapText="1"/>
    </xf>
    <xf numFmtId="9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35" fillId="0" borderId="0" xfId="0" applyFont="1" applyAlignment="1">
      <alignment wrapText="1"/>
    </xf>
    <xf numFmtId="0" fontId="29" fillId="0" borderId="86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39" fillId="0" borderId="53" xfId="0" applyFont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left" vertical="center"/>
    </xf>
    <xf numFmtId="0" fontId="11" fillId="2" borderId="81" xfId="0" applyFont="1" applyFill="1" applyBorder="1" applyAlignment="1">
      <alignment wrapText="1"/>
    </xf>
    <xf numFmtId="0" fontId="11" fillId="2" borderId="89" xfId="0" applyFont="1" applyFill="1" applyBorder="1"/>
    <xf numFmtId="0" fontId="30" fillId="0" borderId="0" xfId="0" applyFont="1" applyAlignment="1">
      <alignment vertical="center"/>
    </xf>
    <xf numFmtId="0" fontId="43" fillId="0" borderId="0" xfId="0" applyFont="1" applyAlignment="1">
      <alignment horizontal="left"/>
    </xf>
    <xf numFmtId="10" fontId="44" fillId="2" borderId="104" xfId="0" applyNumberFormat="1" applyFont="1" applyFill="1" applyBorder="1"/>
    <xf numFmtId="10" fontId="7" fillId="2" borderId="104" xfId="0" applyNumberFormat="1" applyFont="1" applyFill="1" applyBorder="1"/>
    <xf numFmtId="9" fontId="7" fillId="2" borderId="100" xfId="0" applyNumberFormat="1" applyFont="1" applyFill="1" applyBorder="1"/>
    <xf numFmtId="0" fontId="45" fillId="0" borderId="0" xfId="0" applyFont="1" applyAlignment="1">
      <alignment horizontal="left"/>
    </xf>
    <xf numFmtId="0" fontId="44" fillId="0" borderId="0" xfId="0" applyFont="1" applyAlignment="1">
      <alignment horizontal="center" vertical="center"/>
    </xf>
    <xf numFmtId="10" fontId="44" fillId="0" borderId="0" xfId="0" applyNumberFormat="1" applyFont="1"/>
    <xf numFmtId="10" fontId="7" fillId="0" borderId="0" xfId="0" applyNumberFormat="1" applyFont="1"/>
    <xf numFmtId="9" fontId="7" fillId="0" borderId="0" xfId="0" applyNumberFormat="1" applyFont="1"/>
    <xf numFmtId="0" fontId="48" fillId="0" borderId="91" xfId="3" applyFont="1" applyBorder="1" applyAlignment="1">
      <alignment wrapText="1"/>
    </xf>
    <xf numFmtId="164" fontId="49" fillId="0" borderId="1" xfId="3" applyNumberFormat="1" applyFont="1" applyBorder="1" applyAlignment="1">
      <alignment horizontal="right" wrapText="1"/>
    </xf>
    <xf numFmtId="0" fontId="11" fillId="0" borderId="0" xfId="0" applyFont="1"/>
    <xf numFmtId="0" fontId="0" fillId="9" borderId="99" xfId="0" applyFill="1" applyBorder="1"/>
    <xf numFmtId="0" fontId="0" fillId="0" borderId="104" xfId="0" applyBorder="1"/>
    <xf numFmtId="164" fontId="11" fillId="9" borderId="100" xfId="0" applyNumberFormat="1" applyFont="1" applyFill="1" applyBorder="1"/>
    <xf numFmtId="0" fontId="11" fillId="9" borderId="99" xfId="0" applyFont="1" applyFill="1" applyBorder="1"/>
    <xf numFmtId="0" fontId="50" fillId="0" borderId="0" xfId="3" applyFont="1" applyAlignment="1">
      <alignment horizontal="center" vertical="center"/>
    </xf>
    <xf numFmtId="0" fontId="50" fillId="0" borderId="0" xfId="3" applyFon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10" fontId="11" fillId="0" borderId="1" xfId="2" applyNumberFormat="1" applyFont="1" applyBorder="1"/>
    <xf numFmtId="0" fontId="48" fillId="0" borderId="0" xfId="3" applyFont="1" applyAlignment="1">
      <alignment wrapText="1"/>
    </xf>
    <xf numFmtId="168" fontId="51" fillId="0" borderId="0" xfId="3" applyNumberFormat="1" applyFont="1" applyAlignment="1">
      <alignment horizontal="right" wrapText="1"/>
    </xf>
    <xf numFmtId="0" fontId="48" fillId="0" borderId="0" xfId="3" applyFont="1" applyAlignment="1">
      <alignment horizontal="left" wrapText="1"/>
    </xf>
    <xf numFmtId="169" fontId="49" fillId="0" borderId="0" xfId="3" applyNumberFormat="1" applyFont="1" applyAlignment="1">
      <alignment horizontal="right" wrapText="1"/>
    </xf>
    <xf numFmtId="0" fontId="0" fillId="9" borderId="105" xfId="0" applyFill="1" applyBorder="1"/>
    <xf numFmtId="164" fontId="11" fillId="9" borderId="104" xfId="0" applyNumberFormat="1" applyFont="1" applyFill="1" applyBorder="1"/>
    <xf numFmtId="9" fontId="11" fillId="9" borderId="104" xfId="2" applyFont="1" applyFill="1" applyBorder="1"/>
    <xf numFmtId="0" fontId="11" fillId="0" borderId="0" xfId="0" applyFont="1" applyAlignment="1">
      <alignment horizontal="center"/>
    </xf>
    <xf numFmtId="168" fontId="11" fillId="0" borderId="0" xfId="0" applyNumberFormat="1" applyFont="1"/>
    <xf numFmtId="0" fontId="52" fillId="15" borderId="91" xfId="3" applyFont="1" applyFill="1" applyBorder="1" applyAlignment="1">
      <alignment horizontal="center"/>
    </xf>
    <xf numFmtId="0" fontId="52" fillId="15" borderId="58" xfId="3" applyFont="1" applyFill="1" applyBorder="1" applyAlignment="1">
      <alignment horizontal="center"/>
    </xf>
    <xf numFmtId="0" fontId="42" fillId="14" borderId="91" xfId="0" applyFont="1" applyFill="1" applyBorder="1" applyAlignment="1">
      <alignment horizontal="center" wrapText="1"/>
    </xf>
    <xf numFmtId="0" fontId="47" fillId="16" borderId="1" xfId="3" applyFont="1" applyFill="1" applyBorder="1" applyAlignment="1">
      <alignment horizontal="center" vertical="center"/>
    </xf>
    <xf numFmtId="0" fontId="47" fillId="16" borderId="58" xfId="3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67" fontId="49" fillId="17" borderId="58" xfId="3" applyNumberFormat="1" applyFont="1" applyFill="1" applyBorder="1" applyAlignment="1">
      <alignment horizontal="right" wrapText="1"/>
    </xf>
    <xf numFmtId="9" fontId="11" fillId="14" borderId="104" xfId="0" applyNumberFormat="1" applyFont="1" applyFill="1" applyBorder="1" applyAlignment="1">
      <alignment horizontal="center" vertical="center"/>
    </xf>
    <xf numFmtId="0" fontId="42" fillId="0" borderId="9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0" borderId="58" xfId="0" applyFont="1" applyBorder="1" applyAlignment="1">
      <alignment horizontal="center"/>
    </xf>
    <xf numFmtId="10" fontId="11" fillId="0" borderId="0" xfId="2" applyNumberFormat="1" applyFont="1"/>
    <xf numFmtId="10" fontId="11" fillId="0" borderId="0" xfId="0" applyNumberFormat="1" applyFont="1"/>
    <xf numFmtId="10" fontId="0" fillId="0" borderId="0" xfId="2" applyNumberFormat="1" applyFont="1"/>
    <xf numFmtId="0" fontId="11" fillId="17" borderId="99" xfId="0" applyFont="1" applyFill="1" applyBorder="1"/>
    <xf numFmtId="167" fontId="11" fillId="17" borderId="100" xfId="0" applyNumberFormat="1" applyFont="1" applyFill="1" applyBorder="1"/>
    <xf numFmtId="0" fontId="6" fillId="0" borderId="0" xfId="0" applyFont="1" applyAlignment="1">
      <alignment vertical="center"/>
    </xf>
    <xf numFmtId="10" fontId="53" fillId="0" borderId="0" xfId="0" applyNumberFormat="1" applyFont="1"/>
    <xf numFmtId="0" fontId="50" fillId="0" borderId="0" xfId="3" applyFont="1" applyAlignment="1">
      <alignment vertical="center" wrapText="1"/>
    </xf>
    <xf numFmtId="164" fontId="11" fillId="10" borderId="100" xfId="0" applyNumberFormat="1" applyFont="1" applyFill="1" applyBorder="1" applyAlignment="1">
      <alignment vertical="center"/>
    </xf>
    <xf numFmtId="0" fontId="54" fillId="0" borderId="0" xfId="0" applyFont="1" applyAlignment="1">
      <alignment horizontal="center"/>
    </xf>
    <xf numFmtId="164" fontId="11" fillId="0" borderId="0" xfId="0" applyNumberFormat="1" applyFont="1"/>
    <xf numFmtId="0" fontId="44" fillId="0" borderId="0" xfId="0" applyFont="1" applyAlignment="1">
      <alignment horizontal="center"/>
    </xf>
    <xf numFmtId="164" fontId="0" fillId="0" borderId="0" xfId="0" applyNumberFormat="1"/>
    <xf numFmtId="0" fontId="1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55" fillId="0" borderId="81" xfId="0" applyFont="1" applyBorder="1"/>
    <xf numFmtId="164" fontId="42" fillId="0" borderId="0" xfId="0" applyNumberFormat="1" applyFont="1" applyAlignment="1">
      <alignment horizontal="center" vertical="center"/>
    </xf>
    <xf numFmtId="0" fontId="55" fillId="0" borderId="91" xfId="0" applyFont="1" applyBorder="1"/>
    <xf numFmtId="0" fontId="42" fillId="19" borderId="88" xfId="0" applyFont="1" applyFill="1" applyBorder="1" applyAlignment="1">
      <alignment horizontal="center" vertical="center"/>
    </xf>
    <xf numFmtId="0" fontId="42" fillId="19" borderId="55" xfId="0" applyFont="1" applyFill="1" applyBorder="1" applyAlignment="1">
      <alignment horizontal="center" vertical="center"/>
    </xf>
    <xf numFmtId="0" fontId="42" fillId="19" borderId="56" xfId="0" applyFont="1" applyFill="1" applyBorder="1" applyAlignment="1">
      <alignment horizontal="center" vertical="center" wrapText="1"/>
    </xf>
    <xf numFmtId="10" fontId="42" fillId="11" borderId="99" xfId="0" applyNumberFormat="1" applyFont="1" applyFill="1" applyBorder="1" applyAlignment="1">
      <alignment horizontal="center" vertical="center"/>
    </xf>
    <xf numFmtId="10" fontId="42" fillId="11" borderId="104" xfId="0" applyNumberFormat="1" applyFont="1" applyFill="1" applyBorder="1" applyAlignment="1">
      <alignment horizontal="center" vertical="center"/>
    </xf>
    <xf numFmtId="10" fontId="42" fillId="11" borderId="100" xfId="0" applyNumberFormat="1" applyFont="1" applyFill="1" applyBorder="1" applyAlignment="1">
      <alignment horizontal="center" vertical="center"/>
    </xf>
    <xf numFmtId="0" fontId="55" fillId="0" borderId="99" xfId="0" applyFont="1" applyBorder="1"/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right"/>
    </xf>
    <xf numFmtId="0" fontId="56" fillId="0" borderId="0" xfId="0" applyFont="1" applyAlignment="1">
      <alignment horizontal="center"/>
    </xf>
    <xf numFmtId="0" fontId="11" fillId="10" borderId="106" xfId="0" applyFont="1" applyFill="1" applyBorder="1" applyAlignment="1">
      <alignment horizontal="center" vertical="center" wrapText="1"/>
    </xf>
    <xf numFmtId="0" fontId="0" fillId="0" borderId="13" xfId="0" applyBorder="1"/>
    <xf numFmtId="0" fontId="11" fillId="0" borderId="9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8" xfId="0" applyFont="1" applyBorder="1" applyAlignment="1">
      <alignment horizontal="center" wrapText="1"/>
    </xf>
    <xf numFmtId="0" fontId="11" fillId="10" borderId="107" xfId="0" applyFont="1" applyFill="1" applyBorder="1"/>
    <xf numFmtId="0" fontId="11" fillId="0" borderId="13" xfId="0" applyFont="1" applyBorder="1" applyAlignment="1">
      <alignment horizontal="right"/>
    </xf>
    <xf numFmtId="164" fontId="57" fillId="0" borderId="91" xfId="1" applyNumberFormat="1" applyFont="1" applyBorder="1" applyAlignment="1">
      <alignment horizontal="center" wrapText="1"/>
    </xf>
    <xf numFmtId="164" fontId="57" fillId="0" borderId="15" xfId="1" applyNumberFormat="1" applyFont="1" applyBorder="1" applyAlignment="1">
      <alignment horizontal="center" wrapText="1"/>
    </xf>
    <xf numFmtId="164" fontId="57" fillId="2" borderId="1" xfId="1" applyNumberFormat="1" applyFont="1" applyFill="1" applyBorder="1" applyAlignment="1">
      <alignment wrapText="1"/>
    </xf>
    <xf numFmtId="164" fontId="0" fillId="0" borderId="58" xfId="0" applyNumberFormat="1" applyBorder="1"/>
    <xf numFmtId="164" fontId="58" fillId="0" borderId="1" xfId="1" applyNumberFormat="1" applyFont="1" applyBorder="1" applyAlignment="1">
      <alignment horizontal="center" wrapText="1"/>
    </xf>
    <xf numFmtId="164" fontId="11" fillId="10" borderId="107" xfId="0" applyNumberFormat="1" applyFont="1" applyFill="1" applyBorder="1"/>
    <xf numFmtId="0" fontId="55" fillId="0" borderId="13" xfId="0" applyFont="1" applyBorder="1" applyAlignment="1">
      <alignment horizontal="right"/>
    </xf>
    <xf numFmtId="10" fontId="42" fillId="11" borderId="44" xfId="0" applyNumberFormat="1" applyFont="1" applyFill="1" applyBorder="1" applyAlignment="1">
      <alignment horizontal="center" vertical="center"/>
    </xf>
    <xf numFmtId="0" fontId="0" fillId="0" borderId="23" xfId="0" applyBorder="1"/>
    <xf numFmtId="10" fontId="42" fillId="11" borderId="108" xfId="0" applyNumberFormat="1" applyFont="1" applyFill="1" applyBorder="1" applyAlignment="1">
      <alignment horizontal="center" vertical="center"/>
    </xf>
    <xf numFmtId="164" fontId="57" fillId="0" borderId="1" xfId="1" applyNumberFormat="1" applyFont="1" applyBorder="1" applyAlignment="1">
      <alignment horizontal="center" wrapText="1"/>
    </xf>
    <xf numFmtId="10" fontId="42" fillId="11" borderId="109" xfId="0" applyNumberFormat="1" applyFont="1" applyFill="1" applyBorder="1" applyAlignment="1">
      <alignment horizontal="center" vertical="center"/>
    </xf>
    <xf numFmtId="10" fontId="42" fillId="11" borderId="42" xfId="0" applyNumberFormat="1" applyFont="1" applyFill="1" applyBorder="1" applyAlignment="1">
      <alignment horizontal="center" vertical="center"/>
    </xf>
    <xf numFmtId="164" fontId="0" fillId="0" borderId="91" xfId="0" applyNumberFormat="1" applyBorder="1" applyAlignment="1">
      <alignment horizontal="right"/>
    </xf>
    <xf numFmtId="164" fontId="44" fillId="0" borderId="1" xfId="1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42" fillId="0" borderId="13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164" fontId="58" fillId="3" borderId="99" xfId="1" applyNumberFormat="1" applyFont="1" applyFill="1" applyBorder="1" applyAlignment="1">
      <alignment horizontal="center" wrapText="1"/>
    </xf>
    <xf numFmtId="164" fontId="58" fillId="3" borderId="108" xfId="1" applyNumberFormat="1" applyFont="1" applyFill="1" applyBorder="1" applyAlignment="1">
      <alignment horizontal="center" wrapText="1"/>
    </xf>
    <xf numFmtId="164" fontId="58" fillId="3" borderId="104" xfId="1" applyNumberFormat="1" applyFont="1" applyFill="1" applyBorder="1" applyAlignment="1">
      <alignment horizontal="center" wrapText="1"/>
    </xf>
    <xf numFmtId="164" fontId="58" fillId="3" borderId="100" xfId="1" applyNumberFormat="1" applyFont="1" applyFill="1" applyBorder="1" applyAlignment="1">
      <alignment horizontal="center" wrapText="1"/>
    </xf>
    <xf numFmtId="164" fontId="11" fillId="3" borderId="100" xfId="0" applyNumberFormat="1" applyFont="1" applyFill="1" applyBorder="1"/>
    <xf numFmtId="164" fontId="11" fillId="10" borderId="110" xfId="0" applyNumberFormat="1" applyFont="1" applyFill="1" applyBorder="1"/>
    <xf numFmtId="9" fontId="0" fillId="0" borderId="0" xfId="2" applyFont="1"/>
    <xf numFmtId="0" fontId="0" fillId="0" borderId="0" xfId="0" applyAlignment="1">
      <alignment horizontal="center"/>
    </xf>
    <xf numFmtId="0" fontId="61" fillId="0" borderId="0" xfId="0" applyFont="1" applyAlignment="1" applyProtection="1">
      <alignment vertical="center" wrapText="1"/>
      <protection locked="0" hidden="1"/>
    </xf>
    <xf numFmtId="0" fontId="47" fillId="12" borderId="16" xfId="3" applyFont="1" applyFill="1" applyBorder="1" applyAlignment="1">
      <alignment horizontal="center" vertical="center"/>
    </xf>
    <xf numFmtId="0" fontId="47" fillId="12" borderId="114" xfId="3" applyFont="1" applyFill="1" applyBorder="1" applyAlignment="1">
      <alignment horizontal="center" vertical="center"/>
    </xf>
    <xf numFmtId="0" fontId="47" fillId="12" borderId="115" xfId="3" applyFont="1" applyFill="1" applyBorder="1" applyAlignment="1">
      <alignment horizontal="center" vertical="center" wrapText="1"/>
    </xf>
    <xf numFmtId="0" fontId="50" fillId="12" borderId="16" xfId="3" applyFont="1" applyFill="1" applyBorder="1" applyAlignment="1">
      <alignment horizontal="center"/>
    </xf>
    <xf numFmtId="0" fontId="50" fillId="12" borderId="114" xfId="3" applyFont="1" applyFill="1" applyBorder="1" applyAlignment="1">
      <alignment horizontal="center"/>
    </xf>
    <xf numFmtId="0" fontId="50" fillId="12" borderId="114" xfId="3" applyFont="1" applyFill="1" applyBorder="1" applyAlignment="1">
      <alignment horizontal="center" wrapText="1"/>
    </xf>
    <xf numFmtId="164" fontId="49" fillId="0" borderId="15" xfId="3" applyNumberFormat="1" applyFont="1" applyBorder="1" applyAlignment="1">
      <alignment horizontal="right" wrapText="1"/>
    </xf>
    <xf numFmtId="164" fontId="11" fillId="0" borderId="1" xfId="1" applyNumberFormat="1" applyFont="1" applyBorder="1"/>
    <xf numFmtId="164" fontId="11" fillId="9" borderId="1" xfId="2" applyNumberFormat="1" applyFont="1" applyFill="1" applyBorder="1"/>
    <xf numFmtId="0" fontId="23" fillId="0" borderId="22" xfId="0" applyFont="1" applyBorder="1"/>
    <xf numFmtId="0" fontId="11" fillId="0" borderId="114" xfId="0" applyFont="1" applyBorder="1" applyAlignment="1">
      <alignment horizontal="center" vertical="center"/>
    </xf>
    <xf numFmtId="0" fontId="0" fillId="5" borderId="5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93" xfId="0" applyBorder="1" applyAlignment="1" applyProtection="1">
      <alignment horizontal="center"/>
      <protection locked="0"/>
    </xf>
    <xf numFmtId="0" fontId="18" fillId="0" borderId="93" xfId="0" applyFont="1" applyBorder="1" applyAlignment="1" applyProtection="1">
      <alignment horizontal="center" vertical="center"/>
      <protection locked="0" hidden="1"/>
    </xf>
    <xf numFmtId="0" fontId="0" fillId="5" borderId="89" xfId="0" applyFill="1" applyBorder="1" applyAlignment="1">
      <alignment horizontal="center"/>
    </xf>
    <xf numFmtId="0" fontId="0" fillId="5" borderId="101" xfId="0" applyFill="1" applyBorder="1" applyAlignment="1">
      <alignment horizontal="center"/>
    </xf>
    <xf numFmtId="0" fontId="0" fillId="5" borderId="85" xfId="0" applyFill="1" applyBorder="1" applyAlignment="1">
      <alignment horizontal="center"/>
    </xf>
    <xf numFmtId="0" fontId="55" fillId="11" borderId="5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65" fontId="15" fillId="0" borderId="120" xfId="1" applyNumberFormat="1" applyFont="1" applyBorder="1" applyAlignment="1" applyProtection="1">
      <alignment horizontal="center"/>
      <protection locked="0" hidden="1"/>
    </xf>
    <xf numFmtId="165" fontId="15" fillId="13" borderId="28" xfId="1" applyNumberFormat="1" applyFont="1" applyFill="1" applyBorder="1" applyAlignment="1" applyProtection="1">
      <alignment horizontal="center"/>
      <protection locked="0" hidden="1"/>
    </xf>
    <xf numFmtId="10" fontId="15" fillId="0" borderId="19" xfId="1" applyNumberFormat="1" applyFont="1" applyBorder="1" applyAlignment="1" applyProtection="1">
      <alignment horizontal="center"/>
      <protection locked="0" hidden="1"/>
    </xf>
    <xf numFmtId="0" fontId="5" fillId="2" borderId="121" xfId="0" applyFont="1" applyFill="1" applyBorder="1" applyAlignment="1">
      <alignment horizontal="right" vertical="center"/>
    </xf>
    <xf numFmtId="0" fontId="5" fillId="2" borderId="122" xfId="0" applyFont="1" applyFill="1" applyBorder="1" applyAlignment="1">
      <alignment horizontal="right" vertical="center"/>
    </xf>
    <xf numFmtId="165" fontId="15" fillId="0" borderId="124" xfId="1" applyNumberFormat="1" applyFont="1" applyBorder="1" applyAlignment="1" applyProtection="1">
      <alignment horizontal="center"/>
      <protection locked="0" hidden="1"/>
    </xf>
    <xf numFmtId="10" fontId="15" fillId="0" borderId="53" xfId="1" applyNumberFormat="1" applyFont="1" applyBorder="1" applyAlignment="1" applyProtection="1">
      <alignment horizontal="center"/>
      <protection locked="0" hidden="1"/>
    </xf>
    <xf numFmtId="10" fontId="15" fillId="0" borderId="96" xfId="1" applyNumberFormat="1" applyFont="1" applyBorder="1" applyAlignment="1" applyProtection="1">
      <alignment horizontal="center"/>
      <protection locked="0" hidden="1"/>
    </xf>
    <xf numFmtId="10" fontId="15" fillId="0" borderId="27" xfId="1" applyNumberFormat="1" applyFont="1" applyBorder="1" applyAlignment="1" applyProtection="1">
      <alignment horizontal="center"/>
      <protection locked="0" hidden="1"/>
    </xf>
    <xf numFmtId="165" fontId="15" fillId="13" borderId="53" xfId="1" applyNumberFormat="1" applyFont="1" applyFill="1" applyBorder="1" applyAlignment="1" applyProtection="1">
      <alignment horizontal="center"/>
      <protection locked="0" hidden="1"/>
    </xf>
    <xf numFmtId="165" fontId="15" fillId="0" borderId="96" xfId="1" applyNumberFormat="1" applyFont="1" applyBorder="1" applyAlignment="1" applyProtection="1">
      <alignment horizontal="center"/>
      <protection locked="0" hidden="1"/>
    </xf>
    <xf numFmtId="0" fontId="4" fillId="0" borderId="0" xfId="0" applyFont="1"/>
    <xf numFmtId="165" fontId="15" fillId="5" borderId="0" xfId="1" applyNumberFormat="1" applyFont="1" applyFill="1" applyAlignment="1">
      <alignment horizontal="center" vertical="center"/>
    </xf>
    <xf numFmtId="165" fontId="15" fillId="5" borderId="0" xfId="1" applyNumberFormat="1" applyFont="1" applyFill="1" applyAlignment="1">
      <alignment horizontal="center"/>
    </xf>
    <xf numFmtId="0" fontId="15" fillId="0" borderId="0" xfId="0" applyFont="1" applyAlignment="1">
      <alignment horizontal="left" vertical="top"/>
    </xf>
    <xf numFmtId="165" fontId="0" fillId="0" borderId="0" xfId="0" applyNumberFormat="1"/>
    <xf numFmtId="0" fontId="1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5" fontId="15" fillId="13" borderId="19" xfId="1" applyNumberFormat="1" applyFont="1" applyFill="1" applyBorder="1" applyAlignment="1">
      <alignment horizontal="center"/>
    </xf>
    <xf numFmtId="165" fontId="15" fillId="13" borderId="1" xfId="1" applyNumberFormat="1" applyFont="1" applyFill="1" applyBorder="1" applyAlignment="1">
      <alignment horizontal="center"/>
    </xf>
    <xf numFmtId="165" fontId="15" fillId="13" borderId="28" xfId="1" applyNumberFormat="1" applyFont="1" applyFill="1" applyBorder="1" applyAlignment="1">
      <alignment horizontal="center"/>
    </xf>
    <xf numFmtId="165" fontId="15" fillId="13" borderId="123" xfId="1" applyNumberFormat="1" applyFont="1" applyFill="1" applyBorder="1" applyAlignment="1">
      <alignment horizontal="center"/>
    </xf>
    <xf numFmtId="165" fontId="15" fillId="2" borderId="125" xfId="1" applyNumberFormat="1" applyFont="1" applyFill="1" applyBorder="1" applyAlignment="1">
      <alignment horizontal="center"/>
    </xf>
    <xf numFmtId="165" fontId="15" fillId="2" borderId="48" xfId="1" applyNumberFormat="1" applyFont="1" applyFill="1" applyBorder="1" applyAlignment="1">
      <alignment horizontal="center"/>
    </xf>
    <xf numFmtId="165" fontId="15" fillId="0" borderId="128" xfId="1" applyNumberFormat="1" applyFont="1" applyBorder="1" applyAlignment="1" applyProtection="1">
      <alignment horizontal="center"/>
      <protection locked="0" hidden="1"/>
    </xf>
    <xf numFmtId="2" fontId="27" fillId="17" borderId="29" xfId="0" applyNumberFormat="1" applyFont="1" applyFill="1" applyBorder="1" applyAlignment="1">
      <alignment horizontal="center"/>
    </xf>
    <xf numFmtId="2" fontId="27" fillId="17" borderId="29" xfId="0" applyNumberFormat="1" applyFont="1" applyFill="1" applyBorder="1" applyAlignment="1">
      <alignment horizontal="center" vertical="center"/>
    </xf>
    <xf numFmtId="0" fontId="64" fillId="0" borderId="0" xfId="0" applyFont="1" applyAlignment="1">
      <alignment horizontal="center" wrapText="1"/>
    </xf>
    <xf numFmtId="0" fontId="14" fillId="5" borderId="19" xfId="0" applyFont="1" applyFill="1" applyBorder="1" applyAlignment="1" applyProtection="1">
      <alignment horizontal="right"/>
      <protection locked="0"/>
    </xf>
    <xf numFmtId="0" fontId="14" fillId="5" borderId="27" xfId="0" applyFont="1" applyFill="1" applyBorder="1" applyAlignment="1" applyProtection="1">
      <alignment horizontal="right"/>
      <protection locked="0"/>
    </xf>
    <xf numFmtId="0" fontId="31" fillId="0" borderId="0" xfId="0" applyFont="1" applyAlignment="1">
      <alignment horizontal="center"/>
    </xf>
    <xf numFmtId="0" fontId="66" fillId="0" borderId="0" xfId="0" applyFont="1"/>
    <xf numFmtId="0" fontId="65" fillId="0" borderId="0" xfId="0" applyFont="1" applyAlignment="1">
      <alignment horizontal="center" vertical="center" wrapText="1"/>
    </xf>
    <xf numFmtId="0" fontId="73" fillId="0" borderId="0" xfId="0" applyFont="1" applyAlignment="1">
      <alignment horizontal="left" vertical="center" wrapText="1"/>
    </xf>
    <xf numFmtId="42" fontId="66" fillId="0" borderId="3" xfId="0" applyNumberFormat="1" applyFont="1" applyBorder="1"/>
    <xf numFmtId="166" fontId="76" fillId="2" borderId="53" xfId="1" applyNumberFormat="1" applyFont="1" applyFill="1" applyBorder="1"/>
    <xf numFmtId="42" fontId="70" fillId="2" borderId="53" xfId="1" applyNumberFormat="1" applyFont="1" applyFill="1" applyBorder="1"/>
    <xf numFmtId="0" fontId="66" fillId="0" borderId="22" xfId="0" applyFont="1" applyBorder="1"/>
    <xf numFmtId="0" fontId="66" fillId="0" borderId="80" xfId="0" applyFont="1" applyBorder="1"/>
    <xf numFmtId="0" fontId="66" fillId="0" borderId="68" xfId="0" applyFont="1" applyBorder="1"/>
    <xf numFmtId="0" fontId="81" fillId="0" borderId="17" xfId="0" applyFont="1" applyBorder="1" applyAlignment="1">
      <alignment horizontal="right"/>
    </xf>
    <xf numFmtId="42" fontId="82" fillId="0" borderId="17" xfId="1" applyNumberFormat="1" applyFont="1" applyBorder="1" applyAlignment="1">
      <alignment horizontal="center"/>
    </xf>
    <xf numFmtId="10" fontId="83" fillId="0" borderId="17" xfId="2" applyNumberFormat="1" applyFont="1" applyBorder="1" applyAlignment="1">
      <alignment horizontal="center"/>
    </xf>
    <xf numFmtId="0" fontId="69" fillId="0" borderId="0" xfId="0" applyFont="1"/>
    <xf numFmtId="42" fontId="80" fillId="0" borderId="0" xfId="1" applyNumberFormat="1" applyFont="1" applyAlignment="1">
      <alignment horizontal="center"/>
    </xf>
    <xf numFmtId="0" fontId="67" fillId="0" borderId="17" xfId="0" applyFont="1" applyBorder="1" applyAlignment="1">
      <alignment vertical="top" wrapText="1"/>
    </xf>
    <xf numFmtId="0" fontId="85" fillId="0" borderId="17" xfId="0" applyFont="1" applyBorder="1" applyAlignment="1">
      <alignment horizontal="center" vertical="top" wrapText="1"/>
    </xf>
    <xf numFmtId="0" fontId="67" fillId="0" borderId="0" xfId="0" applyFont="1" applyAlignment="1">
      <alignment vertical="top" wrapText="1"/>
    </xf>
    <xf numFmtId="0" fontId="14" fillId="5" borderId="39" xfId="0" applyFont="1" applyFill="1" applyBorder="1" applyAlignment="1" applyProtection="1">
      <alignment horizontal="right"/>
      <protection locked="0"/>
    </xf>
    <xf numFmtId="0" fontId="14" fillId="5" borderId="47" xfId="0" applyFont="1" applyFill="1" applyBorder="1" applyAlignment="1" applyProtection="1">
      <alignment horizontal="right"/>
      <protection locked="0"/>
    </xf>
    <xf numFmtId="0" fontId="0" fillId="0" borderId="92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1" fillId="7" borderId="29" xfId="1" applyNumberFormat="1" applyFont="1" applyFill="1" applyBorder="1" applyAlignment="1">
      <alignment horizontal="center"/>
    </xf>
    <xf numFmtId="9" fontId="78" fillId="0" borderId="44" xfId="2" applyFont="1" applyBorder="1" applyProtection="1">
      <protection hidden="1"/>
    </xf>
    <xf numFmtId="42" fontId="70" fillId="2" borderId="85" xfId="1" applyNumberFormat="1" applyFont="1" applyFill="1" applyBorder="1" applyAlignment="1" applyProtection="1">
      <alignment horizontal="center"/>
      <protection hidden="1"/>
    </xf>
    <xf numFmtId="42" fontId="70" fillId="2" borderId="49" xfId="1" applyNumberFormat="1" applyFont="1" applyFill="1" applyBorder="1" applyAlignment="1" applyProtection="1">
      <alignment horizontal="center"/>
      <protection hidden="1"/>
    </xf>
    <xf numFmtId="9" fontId="78" fillId="0" borderId="91" xfId="2" applyFont="1" applyBorder="1" applyProtection="1">
      <protection hidden="1"/>
    </xf>
    <xf numFmtId="42" fontId="70" fillId="2" borderId="58" xfId="1" applyNumberFormat="1" applyFont="1" applyFill="1" applyBorder="1" applyAlignment="1" applyProtection="1">
      <alignment horizontal="center"/>
      <protection hidden="1"/>
    </xf>
    <xf numFmtId="0" fontId="72" fillId="0" borderId="0" xfId="0" applyFont="1" applyAlignment="1">
      <alignment horizontal="left" vertical="center" wrapText="1"/>
    </xf>
    <xf numFmtId="0" fontId="4" fillId="10" borderId="78" xfId="0" applyFont="1" applyFill="1" applyBorder="1" applyAlignment="1">
      <alignment wrapText="1"/>
    </xf>
    <xf numFmtId="0" fontId="4" fillId="10" borderId="73" xfId="0" applyFont="1" applyFill="1" applyBorder="1" applyAlignment="1">
      <alignment wrapText="1"/>
    </xf>
    <xf numFmtId="10" fontId="69" fillId="10" borderId="0" xfId="2" applyNumberFormat="1" applyFont="1" applyFill="1" applyBorder="1" applyAlignment="1">
      <alignment horizontal="center"/>
    </xf>
    <xf numFmtId="0" fontId="4" fillId="7" borderId="73" xfId="0" applyFont="1" applyFill="1" applyBorder="1" applyAlignment="1">
      <alignment wrapText="1"/>
    </xf>
    <xf numFmtId="164" fontId="15" fillId="21" borderId="30" xfId="1" applyNumberFormat="1" applyFont="1" applyFill="1" applyBorder="1" applyAlignment="1">
      <alignment horizontal="center"/>
    </xf>
    <xf numFmtId="164" fontId="70" fillId="21" borderId="28" xfId="1" applyNumberFormat="1" applyFont="1" applyFill="1" applyBorder="1" applyAlignment="1">
      <alignment horizontal="center"/>
    </xf>
    <xf numFmtId="0" fontId="15" fillId="21" borderId="30" xfId="0" applyFont="1" applyFill="1" applyBorder="1" applyAlignment="1">
      <alignment horizontal="center"/>
    </xf>
    <xf numFmtId="0" fontId="68" fillId="7" borderId="73" xfId="0" applyFont="1" applyFill="1" applyBorder="1" applyAlignment="1">
      <alignment wrapText="1"/>
    </xf>
    <xf numFmtId="0" fontId="4" fillId="7" borderId="73" xfId="0" applyFont="1" applyFill="1" applyBorder="1"/>
    <xf numFmtId="0" fontId="68" fillId="7" borderId="73" xfId="0" applyFont="1" applyFill="1" applyBorder="1"/>
    <xf numFmtId="0" fontId="68" fillId="7" borderId="75" xfId="0" applyFont="1" applyFill="1" applyBorder="1"/>
    <xf numFmtId="0" fontId="15" fillId="21" borderId="28" xfId="0" applyFont="1" applyFill="1" applyBorder="1" applyAlignment="1">
      <alignment horizontal="center"/>
    </xf>
    <xf numFmtId="0" fontId="65" fillId="0" borderId="0" xfId="0" applyFont="1" applyAlignment="1">
      <alignment vertical="center" wrapText="1"/>
    </xf>
    <xf numFmtId="0" fontId="4" fillId="10" borderId="0" xfId="0" applyFont="1" applyFill="1" applyAlignment="1">
      <alignment horizontal="left" vertical="top" wrapText="1"/>
    </xf>
    <xf numFmtId="165" fontId="15" fillId="0" borderId="1" xfId="1" applyNumberFormat="1" applyFont="1" applyFill="1" applyBorder="1" applyAlignment="1">
      <alignment horizontal="center"/>
    </xf>
    <xf numFmtId="165" fontId="15" fillId="13" borderId="24" xfId="1" applyNumberFormat="1" applyFont="1" applyFill="1" applyBorder="1" applyAlignment="1">
      <alignment horizontal="center"/>
    </xf>
    <xf numFmtId="165" fontId="15" fillId="13" borderId="123" xfId="1" applyNumberFormat="1" applyFont="1" applyFill="1" applyBorder="1" applyAlignment="1" applyProtection="1">
      <alignment horizontal="center"/>
      <protection locked="0" hidden="1"/>
    </xf>
    <xf numFmtId="165" fontId="15" fillId="0" borderId="1" xfId="1" applyNumberFormat="1" applyFont="1" applyBorder="1" applyAlignment="1" applyProtection="1">
      <alignment horizontal="center"/>
      <protection locked="0" hidden="1"/>
    </xf>
    <xf numFmtId="165" fontId="15" fillId="0" borderId="104" xfId="1" applyNumberFormat="1" applyFont="1" applyFill="1" applyBorder="1" applyAlignment="1">
      <alignment horizontal="center"/>
    </xf>
    <xf numFmtId="0" fontId="91" fillId="3" borderId="126" xfId="0" applyFont="1" applyFill="1" applyBorder="1" applyAlignment="1">
      <alignment horizontal="right"/>
    </xf>
    <xf numFmtId="165" fontId="15" fillId="13" borderId="51" xfId="1" applyNumberFormat="1" applyFont="1" applyFill="1" applyBorder="1" applyAlignment="1">
      <alignment horizontal="center"/>
    </xf>
    <xf numFmtId="165" fontId="15" fillId="2" borderId="58" xfId="1" applyNumberFormat="1" applyFont="1" applyFill="1" applyBorder="1" applyAlignment="1">
      <alignment horizontal="center"/>
    </xf>
    <xf numFmtId="165" fontId="15" fillId="13" borderId="104" xfId="1" applyNumberFormat="1" applyFont="1" applyFill="1" applyBorder="1" applyAlignment="1">
      <alignment horizontal="center"/>
    </xf>
    <xf numFmtId="165" fontId="15" fillId="0" borderId="118" xfId="1" applyNumberFormat="1" applyFont="1" applyBorder="1" applyAlignment="1" applyProtection="1">
      <alignment horizontal="center"/>
      <protection locked="0" hidden="1"/>
    </xf>
    <xf numFmtId="165" fontId="15" fillId="13" borderId="118" xfId="1" applyNumberFormat="1" applyFont="1" applyFill="1" applyBorder="1" applyAlignment="1">
      <alignment horizontal="center"/>
    </xf>
    <xf numFmtId="165" fontId="15" fillId="2" borderId="118" xfId="1" applyNumberFormat="1" applyFont="1" applyFill="1" applyBorder="1" applyAlignment="1" applyProtection="1">
      <alignment horizontal="center"/>
      <protection hidden="1"/>
    </xf>
    <xf numFmtId="165" fontId="15" fillId="2" borderId="118" xfId="1" applyNumberFormat="1" applyFont="1" applyFill="1" applyBorder="1" applyAlignment="1">
      <alignment horizontal="center"/>
    </xf>
    <xf numFmtId="0" fontId="2" fillId="3" borderId="46" xfId="0" applyFont="1" applyFill="1" applyBorder="1"/>
    <xf numFmtId="0" fontId="14" fillId="5" borderId="127" xfId="0" applyFont="1" applyFill="1" applyBorder="1" applyAlignment="1" applyProtection="1">
      <alignment horizontal="right"/>
      <protection locked="0"/>
    </xf>
    <xf numFmtId="0" fontId="14" fillId="5" borderId="24" xfId="0" applyFont="1" applyFill="1" applyBorder="1" applyAlignment="1" applyProtection="1">
      <alignment horizontal="right"/>
      <protection locked="0"/>
    </xf>
    <xf numFmtId="10" fontId="15" fillId="0" borderId="97" xfId="1" applyNumberFormat="1" applyFont="1" applyBorder="1" applyAlignment="1" applyProtection="1">
      <alignment horizontal="center"/>
      <protection locked="0" hidden="1"/>
    </xf>
    <xf numFmtId="10" fontId="15" fillId="0" borderId="24" xfId="1" applyNumberFormat="1" applyFont="1" applyBorder="1" applyAlignment="1" applyProtection="1">
      <alignment horizontal="center"/>
      <protection locked="0" hidden="1"/>
    </xf>
    <xf numFmtId="165" fontId="15" fillId="13" borderId="97" xfId="1" applyNumberFormat="1" applyFont="1" applyFill="1" applyBorder="1" applyAlignment="1" applyProtection="1">
      <alignment horizontal="center"/>
      <protection locked="0" hidden="1"/>
    </xf>
    <xf numFmtId="165" fontId="15" fillId="0" borderId="97" xfId="1" applyNumberFormat="1" applyFont="1" applyBorder="1" applyAlignment="1" applyProtection="1">
      <alignment horizontal="center"/>
      <protection locked="0" hidden="1"/>
    </xf>
    <xf numFmtId="165" fontId="15" fillId="13" borderId="1" xfId="1" applyNumberFormat="1" applyFont="1" applyFill="1" applyBorder="1" applyAlignment="1" applyProtection="1">
      <alignment horizontal="center" wrapText="1"/>
      <protection hidden="1"/>
    </xf>
    <xf numFmtId="10" fontId="15" fillId="0" borderId="1" xfId="1" applyNumberFormat="1" applyFont="1" applyBorder="1" applyAlignment="1" applyProtection="1">
      <alignment horizontal="center"/>
      <protection locked="0" hidden="1"/>
    </xf>
    <xf numFmtId="165" fontId="15" fillId="0" borderId="51" xfId="1" applyNumberFormat="1" applyFont="1" applyBorder="1" applyAlignment="1" applyProtection="1">
      <alignment horizontal="center" wrapText="1"/>
      <protection hidden="1"/>
    </xf>
    <xf numFmtId="10" fontId="15" fillId="0" borderId="104" xfId="1" applyNumberFormat="1" applyFont="1" applyBorder="1" applyAlignment="1" applyProtection="1">
      <alignment horizontal="center"/>
      <protection locked="0" hidden="1"/>
    </xf>
    <xf numFmtId="165" fontId="2" fillId="2" borderId="132" xfId="1" applyNumberFormat="1" applyFont="1" applyFill="1" applyBorder="1" applyAlignment="1">
      <alignment horizontal="center"/>
    </xf>
    <xf numFmtId="165" fontId="2" fillId="2" borderId="58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0" fontId="93" fillId="0" borderId="0" xfId="2" applyNumberFormat="1" applyFont="1" applyAlignment="1">
      <alignment vertical="center" wrapText="1"/>
    </xf>
    <xf numFmtId="10" fontId="93" fillId="0" borderId="0" xfId="0" applyNumberFormat="1" applyFont="1" applyAlignment="1">
      <alignment vertical="center" wrapText="1"/>
    </xf>
    <xf numFmtId="165" fontId="15" fillId="0" borderId="135" xfId="1" applyNumberFormat="1" applyFont="1" applyBorder="1" applyAlignment="1" applyProtection="1">
      <alignment horizontal="center" wrapText="1"/>
      <protection hidden="1"/>
    </xf>
    <xf numFmtId="165" fontId="15" fillId="13" borderId="15" xfId="1" applyNumberFormat="1" applyFont="1" applyFill="1" applyBorder="1" applyAlignment="1" applyProtection="1">
      <alignment horizontal="center" wrapText="1"/>
      <protection hidden="1"/>
    </xf>
    <xf numFmtId="165" fontId="15" fillId="0" borderId="15" xfId="1" applyNumberFormat="1" applyFont="1" applyBorder="1" applyAlignment="1" applyProtection="1">
      <alignment horizontal="center"/>
      <protection locked="0" hidden="1"/>
    </xf>
    <xf numFmtId="165" fontId="15" fillId="0" borderId="108" xfId="1" applyNumberFormat="1" applyFont="1" applyBorder="1" applyAlignment="1" applyProtection="1">
      <alignment horizontal="center"/>
      <protection locked="0" hidden="1"/>
    </xf>
    <xf numFmtId="0" fontId="14" fillId="5" borderId="107" xfId="0" applyFont="1" applyFill="1" applyBorder="1" applyAlignment="1" applyProtection="1">
      <alignment horizontal="right"/>
      <protection locked="0"/>
    </xf>
    <xf numFmtId="0" fontId="14" fillId="5" borderId="136" xfId="0" applyFont="1" applyFill="1" applyBorder="1" applyAlignment="1" applyProtection="1">
      <alignment horizontal="right"/>
      <protection locked="0"/>
    </xf>
    <xf numFmtId="165" fontId="15" fillId="13" borderId="57" xfId="1" applyNumberFormat="1" applyFont="1" applyFill="1" applyBorder="1" applyAlignment="1">
      <alignment horizontal="center"/>
    </xf>
    <xf numFmtId="165" fontId="15" fillId="0" borderId="15" xfId="1" applyNumberFormat="1" applyFont="1" applyFill="1" applyBorder="1" applyAlignment="1" applyProtection="1">
      <alignment horizontal="center"/>
      <protection locked="0" hidden="1"/>
    </xf>
    <xf numFmtId="165" fontId="15" fillId="0" borderId="108" xfId="1" applyNumberFormat="1" applyFont="1" applyFill="1" applyBorder="1" applyAlignment="1" applyProtection="1">
      <alignment horizontal="center"/>
      <protection locked="0" hidden="1"/>
    </xf>
    <xf numFmtId="164" fontId="15" fillId="5" borderId="15" xfId="1" applyNumberFormat="1" applyFont="1" applyFill="1" applyBorder="1" applyProtection="1">
      <protection locked="0"/>
    </xf>
    <xf numFmtId="165" fontId="15" fillId="0" borderId="133" xfId="1" applyNumberFormat="1" applyFont="1" applyBorder="1" applyAlignment="1" applyProtection="1">
      <alignment horizontal="center"/>
      <protection locked="0" hidden="1"/>
    </xf>
    <xf numFmtId="165" fontId="15" fillId="0" borderId="7" xfId="1" applyNumberFormat="1" applyFont="1" applyBorder="1" applyAlignment="1" applyProtection="1">
      <alignment horizontal="center"/>
      <protection locked="0" hidden="1"/>
    </xf>
    <xf numFmtId="165" fontId="15" fillId="0" borderId="57" xfId="1" applyNumberFormat="1" applyFont="1" applyBorder="1" applyAlignment="1" applyProtection="1">
      <alignment horizontal="center" wrapText="1"/>
      <protection hidden="1"/>
    </xf>
    <xf numFmtId="165" fontId="15" fillId="5" borderId="15" xfId="1" applyNumberFormat="1" applyFont="1" applyFill="1" applyBorder="1" applyAlignment="1" applyProtection="1">
      <alignment horizontal="center"/>
      <protection locked="0" hidden="1"/>
    </xf>
    <xf numFmtId="165" fontId="15" fillId="5" borderId="108" xfId="1" applyNumberFormat="1" applyFont="1" applyFill="1" applyBorder="1" applyAlignment="1" applyProtection="1">
      <alignment horizontal="center"/>
      <protection locked="0" hidden="1"/>
    </xf>
    <xf numFmtId="165" fontId="15" fillId="5" borderId="25" xfId="1" applyNumberFormat="1" applyFont="1" applyFill="1" applyBorder="1" applyAlignment="1" applyProtection="1">
      <alignment horizontal="center"/>
      <protection locked="0" hidden="1"/>
    </xf>
    <xf numFmtId="165" fontId="15" fillId="5" borderId="14" xfId="1" applyNumberFormat="1" applyFont="1" applyFill="1" applyBorder="1" applyAlignment="1" applyProtection="1">
      <alignment horizontal="center"/>
      <protection locked="0" hidden="1"/>
    </xf>
    <xf numFmtId="165" fontId="15" fillId="5" borderId="79" xfId="1" applyNumberFormat="1" applyFont="1" applyFill="1" applyBorder="1" applyAlignment="1" applyProtection="1">
      <alignment horizontal="center"/>
      <protection locked="0" hidden="1"/>
    </xf>
    <xf numFmtId="165" fontId="15" fillId="13" borderId="107" xfId="1" applyNumberFormat="1" applyFont="1" applyFill="1" applyBorder="1" applyAlignment="1">
      <alignment horizontal="center"/>
    </xf>
    <xf numFmtId="165" fontId="15" fillId="13" borderId="138" xfId="1" applyNumberFormat="1" applyFont="1" applyFill="1" applyBorder="1" applyAlignment="1">
      <alignment horizontal="center"/>
    </xf>
    <xf numFmtId="165" fontId="15" fillId="13" borderId="137" xfId="1" applyNumberFormat="1" applyFont="1" applyFill="1" applyBorder="1" applyAlignment="1">
      <alignment horizontal="center"/>
    </xf>
    <xf numFmtId="165" fontId="15" fillId="13" borderId="136" xfId="1" applyNumberFormat="1" applyFont="1" applyFill="1" applyBorder="1" applyAlignment="1">
      <alignment horizontal="center"/>
    </xf>
    <xf numFmtId="165" fontId="15" fillId="0" borderId="107" xfId="1" applyNumberFormat="1" applyFont="1" applyFill="1" applyBorder="1" applyAlignment="1">
      <alignment horizontal="center"/>
    </xf>
    <xf numFmtId="165" fontId="15" fillId="0" borderId="138" xfId="1" applyNumberFormat="1" applyFont="1" applyBorder="1" applyAlignment="1" applyProtection="1">
      <alignment horizontal="center" wrapText="1"/>
      <protection hidden="1"/>
    </xf>
    <xf numFmtId="165" fontId="15" fillId="13" borderId="107" xfId="1" applyNumberFormat="1" applyFont="1" applyFill="1" applyBorder="1" applyAlignment="1">
      <alignment horizontal="center" wrapText="1"/>
    </xf>
    <xf numFmtId="165" fontId="15" fillId="2" borderId="137" xfId="1" applyNumberFormat="1" applyFont="1" applyFill="1" applyBorder="1" applyAlignment="1" applyProtection="1">
      <alignment horizontal="center"/>
      <protection hidden="1"/>
    </xf>
    <xf numFmtId="0" fontId="14" fillId="5" borderId="145" xfId="0" applyFont="1" applyFill="1" applyBorder="1" applyAlignment="1" applyProtection="1">
      <alignment horizontal="right"/>
      <protection locked="0"/>
    </xf>
    <xf numFmtId="165" fontId="15" fillId="0" borderId="111" xfId="1" applyNumberFormat="1" applyFont="1" applyBorder="1" applyAlignment="1" applyProtection="1">
      <alignment horizontal="center" wrapText="1"/>
      <protection hidden="1"/>
    </xf>
    <xf numFmtId="165" fontId="15" fillId="13" borderId="49" xfId="1" applyNumberFormat="1" applyFont="1" applyFill="1" applyBorder="1" applyAlignment="1">
      <alignment horizontal="center"/>
    </xf>
    <xf numFmtId="165" fontId="15" fillId="0" borderId="144" xfId="1" applyNumberFormat="1" applyFont="1" applyBorder="1" applyAlignment="1" applyProtection="1">
      <alignment horizontal="center"/>
      <protection locked="0" hidden="1"/>
    </xf>
    <xf numFmtId="165" fontId="15" fillId="13" borderId="49" xfId="1" applyNumberFormat="1" applyFont="1" applyFill="1" applyBorder="1" applyAlignment="1">
      <alignment horizontal="center" wrapText="1"/>
    </xf>
    <xf numFmtId="165" fontId="15" fillId="13" borderId="144" xfId="1" applyNumberFormat="1" applyFont="1" applyFill="1" applyBorder="1" applyAlignment="1" applyProtection="1">
      <alignment horizontal="center" wrapText="1"/>
      <protection hidden="1"/>
    </xf>
    <xf numFmtId="165" fontId="15" fillId="13" borderId="112" xfId="1" applyNumberFormat="1" applyFont="1" applyFill="1" applyBorder="1" applyAlignment="1">
      <alignment horizontal="center"/>
    </xf>
    <xf numFmtId="165" fontId="15" fillId="0" borderId="145" xfId="1" applyNumberFormat="1" applyFont="1" applyBorder="1" applyAlignment="1" applyProtection="1">
      <alignment horizontal="center"/>
      <protection locked="0" hidden="1"/>
    </xf>
    <xf numFmtId="165" fontId="15" fillId="13" borderId="111" xfId="1" applyNumberFormat="1" applyFont="1" applyFill="1" applyBorder="1" applyAlignment="1">
      <alignment horizontal="center"/>
    </xf>
    <xf numFmtId="165" fontId="15" fillId="13" borderId="135" xfId="1" applyNumberFormat="1" applyFont="1" applyFill="1" applyBorder="1" applyAlignment="1" applyProtection="1">
      <alignment horizontal="center"/>
      <protection locked="0" hidden="1"/>
    </xf>
    <xf numFmtId="165" fontId="15" fillId="0" borderId="136" xfId="1" applyNumberFormat="1" applyFont="1" applyFill="1" applyBorder="1" applyAlignment="1">
      <alignment horizontal="center"/>
    </xf>
    <xf numFmtId="165" fontId="15" fillId="0" borderId="141" xfId="1" applyNumberFormat="1" applyFont="1" applyBorder="1" applyAlignment="1" applyProtection="1">
      <alignment horizontal="center"/>
      <protection locked="0" hidden="1"/>
    </xf>
    <xf numFmtId="165" fontId="15" fillId="2" borderId="55" xfId="1" applyNumberFormat="1" applyFont="1" applyFill="1" applyBorder="1" applyAlignment="1" applyProtection="1">
      <alignment horizontal="center"/>
      <protection hidden="1"/>
    </xf>
    <xf numFmtId="165" fontId="15" fillId="2" borderId="155" xfId="1" applyNumberFormat="1" applyFont="1" applyFill="1" applyBorder="1" applyAlignment="1" applyProtection="1">
      <alignment horizontal="center"/>
      <protection hidden="1"/>
    </xf>
    <xf numFmtId="165" fontId="15" fillId="0" borderId="55" xfId="1" applyNumberFormat="1" applyFont="1" applyBorder="1" applyAlignment="1" applyProtection="1">
      <alignment horizontal="center"/>
      <protection locked="0" hidden="1"/>
    </xf>
    <xf numFmtId="165" fontId="15" fillId="2" borderId="55" xfId="1" applyNumberFormat="1" applyFont="1" applyFill="1" applyBorder="1" applyAlignment="1">
      <alignment horizontal="center"/>
    </xf>
    <xf numFmtId="165" fontId="15" fillId="0" borderId="156" xfId="1" applyNumberFormat="1" applyFont="1" applyBorder="1" applyAlignment="1" applyProtection="1">
      <alignment horizontal="center"/>
      <protection locked="0" hidden="1"/>
    </xf>
    <xf numFmtId="165" fontId="15" fillId="13" borderId="107" xfId="1" applyNumberFormat="1" applyFont="1" applyFill="1" applyBorder="1" applyAlignment="1" applyProtection="1">
      <alignment horizontal="center" wrapText="1"/>
      <protection hidden="1"/>
    </xf>
    <xf numFmtId="165" fontId="15" fillId="13" borderId="107" xfId="1" applyNumberFormat="1" applyFont="1" applyFill="1" applyBorder="1" applyAlignment="1" applyProtection="1">
      <alignment horizontal="center"/>
      <protection locked="0" hidden="1"/>
    </xf>
    <xf numFmtId="165" fontId="15" fillId="13" borderId="136" xfId="1" applyNumberFormat="1" applyFont="1" applyFill="1" applyBorder="1" applyAlignment="1" applyProtection="1">
      <alignment horizontal="center"/>
      <protection locked="0" hidden="1"/>
    </xf>
    <xf numFmtId="165" fontId="15" fillId="13" borderId="134" xfId="1" applyNumberFormat="1" applyFont="1" applyFill="1" applyBorder="1" applyAlignment="1">
      <alignment horizontal="center"/>
    </xf>
    <xf numFmtId="165" fontId="15" fillId="13" borderId="135" xfId="1" applyNumberFormat="1" applyFont="1" applyFill="1" applyBorder="1" applyAlignment="1">
      <alignment horizontal="center"/>
    </xf>
    <xf numFmtId="165" fontId="15" fillId="2" borderId="140" xfId="1" applyNumberFormat="1" applyFont="1" applyFill="1" applyBorder="1" applyAlignment="1" applyProtection="1">
      <alignment horizontal="center"/>
      <protection hidden="1"/>
    </xf>
    <xf numFmtId="165" fontId="15" fillId="2" borderId="134" xfId="1" applyNumberFormat="1" applyFont="1" applyFill="1" applyBorder="1" applyAlignment="1" applyProtection="1">
      <alignment horizontal="center"/>
      <protection hidden="1"/>
    </xf>
    <xf numFmtId="165" fontId="15" fillId="2" borderId="140" xfId="1" applyNumberFormat="1" applyFont="1" applyFill="1" applyBorder="1" applyAlignment="1">
      <alignment horizontal="center"/>
    </xf>
    <xf numFmtId="165" fontId="15" fillId="2" borderId="134" xfId="1" applyNumberFormat="1" applyFont="1" applyFill="1" applyBorder="1" applyAlignment="1">
      <alignment horizontal="center"/>
    </xf>
    <xf numFmtId="165" fontId="15" fillId="7" borderId="29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15" fillId="2" borderId="39" xfId="1" applyNumberFormat="1" applyFont="1" applyFill="1" applyBorder="1" applyAlignment="1">
      <alignment horizontal="center"/>
    </xf>
    <xf numFmtId="165" fontId="15" fillId="7" borderId="39" xfId="1" applyNumberFormat="1" applyFont="1" applyFill="1" applyBorder="1" applyAlignment="1">
      <alignment horizontal="center"/>
    </xf>
    <xf numFmtId="165" fontId="15" fillId="2" borderId="47" xfId="1" applyNumberFormat="1" applyFont="1" applyFill="1" applyBorder="1" applyAlignment="1">
      <alignment horizontal="center"/>
    </xf>
    <xf numFmtId="165" fontId="4" fillId="2" borderId="39" xfId="1" applyNumberFormat="1" applyFont="1" applyFill="1" applyBorder="1" applyAlignment="1">
      <alignment horizontal="center"/>
    </xf>
    <xf numFmtId="165" fontId="15" fillId="2" borderId="161" xfId="1" applyNumberFormat="1" applyFont="1" applyFill="1" applyBorder="1" applyAlignment="1">
      <alignment horizontal="center"/>
    </xf>
    <xf numFmtId="165" fontId="15" fillId="8" borderId="39" xfId="1" applyNumberFormat="1" applyFont="1" applyFill="1" applyBorder="1" applyAlignment="1">
      <alignment horizontal="center"/>
    </xf>
    <xf numFmtId="165" fontId="2" fillId="2" borderId="29" xfId="1" applyNumberFormat="1" applyFont="1" applyFill="1" applyBorder="1" applyAlignment="1">
      <alignment horizontal="center"/>
    </xf>
    <xf numFmtId="0" fontId="2" fillId="3" borderId="159" xfId="0" applyFont="1" applyFill="1" applyBorder="1" applyAlignment="1">
      <alignment horizontal="center" vertical="center" wrapText="1"/>
    </xf>
    <xf numFmtId="0" fontId="2" fillId="3" borderId="163" xfId="0" applyFont="1" applyFill="1" applyBorder="1" applyAlignment="1">
      <alignment horizontal="center" vertical="center" wrapText="1"/>
    </xf>
    <xf numFmtId="165" fontId="15" fillId="13" borderId="0" xfId="1" applyNumberFormat="1" applyFont="1" applyFill="1" applyBorder="1" applyAlignment="1">
      <alignment horizontal="center"/>
    </xf>
    <xf numFmtId="165" fontId="15" fillId="8" borderId="94" xfId="1" applyNumberFormat="1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66" fillId="0" borderId="0" xfId="0" applyFont="1" applyProtection="1">
      <protection hidden="1"/>
    </xf>
    <xf numFmtId="0" fontId="96" fillId="19" borderId="0" xfId="0" applyFont="1" applyFill="1" applyProtection="1">
      <protection hidden="1"/>
    </xf>
    <xf numFmtId="165" fontId="15" fillId="13" borderId="107" xfId="1" applyNumberFormat="1" applyFont="1" applyFill="1" applyBorder="1" applyAlignment="1" applyProtection="1">
      <alignment horizontal="center"/>
      <protection hidden="1"/>
    </xf>
    <xf numFmtId="165" fontId="15" fillId="13" borderId="49" xfId="1" applyNumberFormat="1" applyFont="1" applyFill="1" applyBorder="1" applyAlignment="1" applyProtection="1">
      <alignment horizontal="center"/>
      <protection hidden="1"/>
    </xf>
    <xf numFmtId="165" fontId="15" fillId="13" borderId="112" xfId="1" applyNumberFormat="1" applyFont="1" applyFill="1" applyBorder="1" applyAlignment="1" applyProtection="1">
      <alignment horizontal="center"/>
      <protection hidden="1"/>
    </xf>
    <xf numFmtId="0" fontId="18" fillId="0" borderId="127" xfId="0" applyFont="1" applyBorder="1" applyAlignment="1" applyProtection="1">
      <alignment horizontal="center" vertical="center"/>
      <protection locked="0" hidden="1"/>
    </xf>
    <xf numFmtId="0" fontId="0" fillId="0" borderId="127" xfId="0" applyBorder="1" applyAlignment="1" applyProtection="1">
      <alignment horizontal="center"/>
      <protection locked="0"/>
    </xf>
    <xf numFmtId="0" fontId="18" fillId="0" borderId="125" xfId="0" applyFont="1" applyBorder="1" applyAlignment="1" applyProtection="1">
      <alignment horizontal="center" vertical="center"/>
      <protection locked="0" hidden="1"/>
    </xf>
    <xf numFmtId="0" fontId="0" fillId="0" borderId="125" xfId="0" applyBorder="1" applyAlignment="1" applyProtection="1">
      <alignment horizontal="center"/>
      <protection locked="0"/>
    </xf>
    <xf numFmtId="42" fontId="70" fillId="0" borderId="0" xfId="1" applyNumberFormat="1" applyFont="1" applyFill="1" applyBorder="1"/>
    <xf numFmtId="0" fontId="14" fillId="0" borderId="68" xfId="0" applyFont="1" applyBorder="1" applyAlignment="1">
      <alignment horizontal="right"/>
    </xf>
    <xf numFmtId="42" fontId="80" fillId="0" borderId="68" xfId="1" applyNumberFormat="1" applyFont="1" applyFill="1" applyBorder="1" applyAlignment="1">
      <alignment horizontal="center"/>
    </xf>
    <xf numFmtId="42" fontId="70" fillId="0" borderId="68" xfId="1" applyNumberFormat="1" applyFont="1" applyFill="1" applyBorder="1"/>
    <xf numFmtId="0" fontId="14" fillId="0" borderId="0" xfId="0" applyFont="1" applyAlignment="1">
      <alignment horizontal="right"/>
    </xf>
    <xf numFmtId="42" fontId="80" fillId="0" borderId="0" xfId="1" applyNumberFormat="1" applyFont="1" applyFill="1" applyBorder="1" applyAlignment="1">
      <alignment horizontal="center"/>
    </xf>
    <xf numFmtId="0" fontId="21" fillId="0" borderId="0" xfId="0" applyFont="1" applyAlignment="1">
      <alignment vertical="top" wrapText="1"/>
    </xf>
    <xf numFmtId="164" fontId="11" fillId="10" borderId="100" xfId="0" applyNumberFormat="1" applyFont="1" applyFill="1" applyBorder="1" applyAlignment="1">
      <alignment horizontal="center" vertical="center"/>
    </xf>
    <xf numFmtId="164" fontId="11" fillId="10" borderId="99" xfId="0" applyNumberFormat="1" applyFont="1" applyFill="1" applyBorder="1" applyAlignment="1">
      <alignment horizontal="center" vertical="center"/>
    </xf>
    <xf numFmtId="164" fontId="11" fillId="10" borderId="104" xfId="0" applyNumberFormat="1" applyFont="1" applyFill="1" applyBorder="1" applyAlignment="1">
      <alignment horizontal="center" vertical="center"/>
    </xf>
    <xf numFmtId="10" fontId="0" fillId="14" borderId="99" xfId="2" applyNumberFormat="1" applyFont="1" applyFill="1" applyBorder="1" applyAlignment="1">
      <alignment horizontal="center" vertical="center"/>
    </xf>
    <xf numFmtId="164" fontId="11" fillId="14" borderId="100" xfId="0" applyNumberFormat="1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0" borderId="104" xfId="0" applyFont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0" fontId="98" fillId="22" borderId="3" xfId="0" applyFont="1" applyFill="1" applyBorder="1" applyAlignment="1">
      <alignment horizontal="center" vertical="center"/>
    </xf>
    <xf numFmtId="0" fontId="5" fillId="0" borderId="42" xfId="0" applyFont="1" applyBorder="1"/>
    <xf numFmtId="164" fontId="5" fillId="0" borderId="42" xfId="1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/>
    <xf numFmtId="0" fontId="36" fillId="0" borderId="0" xfId="0" applyFont="1"/>
    <xf numFmtId="170" fontId="36" fillId="0" borderId="0" xfId="2" applyNumberFormat="1" applyFont="1" applyFill="1" applyBorder="1"/>
    <xf numFmtId="164" fontId="36" fillId="0" borderId="0" xfId="1" applyNumberFormat="1" applyFont="1" applyFill="1" applyBorder="1"/>
    <xf numFmtId="165" fontId="15" fillId="13" borderId="106" xfId="1" applyNumberFormat="1" applyFont="1" applyFill="1" applyBorder="1" applyAlignment="1">
      <alignment horizontal="center" vertical="center"/>
    </xf>
    <xf numFmtId="165" fontId="15" fillId="13" borderId="106" xfId="1" applyNumberFormat="1" applyFont="1" applyFill="1" applyBorder="1" applyAlignment="1" applyProtection="1">
      <alignment horizontal="center" vertical="center"/>
      <protection hidden="1"/>
    </xf>
    <xf numFmtId="165" fontId="15" fillId="13" borderId="162" xfId="1" applyNumberFormat="1" applyFont="1" applyFill="1" applyBorder="1" applyAlignment="1">
      <alignment horizontal="center" vertical="center"/>
    </xf>
    <xf numFmtId="165" fontId="4" fillId="2" borderId="127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17" borderId="66" xfId="0" applyFont="1" applyFill="1" applyBorder="1" applyAlignment="1">
      <alignment horizontal="center" vertical="center" wrapText="1"/>
    </xf>
    <xf numFmtId="0" fontId="2" fillId="17" borderId="34" xfId="0" applyFont="1" applyFill="1" applyBorder="1" applyAlignment="1">
      <alignment horizontal="center" vertical="center"/>
    </xf>
    <xf numFmtId="2" fontId="27" fillId="17" borderId="34" xfId="0" applyNumberFormat="1" applyFont="1" applyFill="1" applyBorder="1" applyAlignment="1">
      <alignment horizontal="center"/>
    </xf>
    <xf numFmtId="0" fontId="2" fillId="17" borderId="166" xfId="0" applyFont="1" applyFill="1" applyBorder="1" applyAlignment="1">
      <alignment horizontal="center" vertical="center" wrapText="1"/>
    </xf>
    <xf numFmtId="0" fontId="15" fillId="0" borderId="167" xfId="0" applyFont="1" applyBorder="1" applyAlignment="1" applyProtection="1">
      <alignment horizontal="center" vertical="center"/>
      <protection locked="0"/>
    </xf>
    <xf numFmtId="0" fontId="15" fillId="0" borderId="168" xfId="0" applyFont="1" applyBorder="1" applyAlignment="1" applyProtection="1">
      <alignment horizontal="center" vertical="center"/>
      <protection locked="0"/>
    </xf>
    <xf numFmtId="2" fontId="2" fillId="17" borderId="160" xfId="0" applyNumberFormat="1" applyFont="1" applyFill="1" applyBorder="1" applyAlignment="1">
      <alignment horizontal="center" vertical="center"/>
    </xf>
    <xf numFmtId="0" fontId="0" fillId="0" borderId="126" xfId="0" applyBorder="1" applyAlignment="1" applyProtection="1">
      <alignment horizontal="center" vertical="center"/>
      <protection locked="0"/>
    </xf>
    <xf numFmtId="0" fontId="0" fillId="0" borderId="169" xfId="0" applyBorder="1" applyAlignment="1" applyProtection="1">
      <alignment horizontal="center" vertical="center"/>
      <protection locked="0"/>
    </xf>
    <xf numFmtId="2" fontId="2" fillId="17" borderId="92" xfId="0" applyNumberFormat="1" applyFont="1" applyFill="1" applyBorder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2" fontId="2" fillId="17" borderId="28" xfId="0" applyNumberFormat="1" applyFont="1" applyFill="1" applyBorder="1" applyAlignment="1">
      <alignment horizontal="center" vertical="center"/>
    </xf>
    <xf numFmtId="0" fontId="11" fillId="23" borderId="66" xfId="0" applyFont="1" applyFill="1" applyBorder="1"/>
    <xf numFmtId="0" fontId="11" fillId="23" borderId="166" xfId="0" applyFont="1" applyFill="1" applyBorder="1"/>
    <xf numFmtId="0" fontId="37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21" fillId="0" borderId="171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97" fillId="22" borderId="3" xfId="0" applyFont="1" applyFill="1" applyBorder="1" applyAlignment="1">
      <alignment horizontal="left" vertical="center"/>
    </xf>
    <xf numFmtId="0" fontId="39" fillId="0" borderId="52" xfId="0" applyFont="1" applyBorder="1" applyAlignment="1" applyProtection="1">
      <alignment horizontal="left" vertical="center" wrapText="1"/>
      <protection locked="0"/>
    </xf>
    <xf numFmtId="0" fontId="2" fillId="6" borderId="14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18" xfId="0" applyFont="1" applyFill="1" applyBorder="1" applyAlignment="1">
      <alignment horizontal="center" vertical="center"/>
    </xf>
    <xf numFmtId="167" fontId="48" fillId="0" borderId="1" xfId="3" applyNumberFormat="1" applyFont="1" applyBorder="1" applyAlignment="1">
      <alignment horizontal="center" vertical="center" wrapText="1"/>
    </xf>
    <xf numFmtId="167" fontId="48" fillId="0" borderId="58" xfId="3" applyNumberFormat="1" applyFont="1" applyBorder="1" applyAlignment="1">
      <alignment horizontal="center" vertical="center" wrapText="1"/>
    </xf>
    <xf numFmtId="0" fontId="47" fillId="12" borderId="116" xfId="3" applyFont="1" applyFill="1" applyBorder="1" applyAlignment="1">
      <alignment horizontal="center" vertical="center"/>
    </xf>
    <xf numFmtId="167" fontId="49" fillId="0" borderId="1" xfId="3" applyNumberFormat="1" applyFont="1" applyBorder="1" applyAlignment="1">
      <alignment horizontal="center" vertical="center" wrapText="1"/>
    </xf>
    <xf numFmtId="167" fontId="11" fillId="9" borderId="104" xfId="0" applyNumberFormat="1" applyFont="1" applyFill="1" applyBorder="1" applyAlignment="1">
      <alignment horizontal="center" vertical="center"/>
    </xf>
    <xf numFmtId="167" fontId="11" fillId="9" borderId="100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right" vertical="center"/>
    </xf>
    <xf numFmtId="164" fontId="49" fillId="0" borderId="1" xfId="3" applyNumberFormat="1" applyFont="1" applyBorder="1" applyAlignment="1">
      <alignment horizontal="center" vertical="center" wrapText="1"/>
    </xf>
    <xf numFmtId="164" fontId="11" fillId="9" borderId="104" xfId="0" applyNumberFormat="1" applyFont="1" applyFill="1" applyBorder="1" applyAlignment="1">
      <alignment horizontal="center" vertical="center"/>
    </xf>
    <xf numFmtId="164" fontId="11" fillId="9" borderId="100" xfId="0" applyNumberFormat="1" applyFont="1" applyFill="1" applyBorder="1" applyAlignment="1">
      <alignment horizontal="center" vertical="center"/>
    </xf>
    <xf numFmtId="0" fontId="56" fillId="0" borderId="1" xfId="0" applyFont="1" applyBorder="1"/>
    <xf numFmtId="0" fontId="20" fillId="0" borderId="48" xfId="0" applyFont="1" applyBorder="1" applyAlignment="1" applyProtection="1">
      <alignment horizontal="center"/>
      <protection locked="0" hidden="1"/>
    </xf>
    <xf numFmtId="0" fontId="20" fillId="0" borderId="39" xfId="0" applyFont="1" applyBorder="1" applyAlignment="1" applyProtection="1">
      <alignment horizontal="center"/>
      <protection locked="0" hidden="1"/>
    </xf>
    <xf numFmtId="0" fontId="20" fillId="0" borderId="127" xfId="0" applyFont="1" applyBorder="1" applyAlignment="1" applyProtection="1">
      <alignment horizontal="center"/>
      <protection locked="0" hidden="1"/>
    </xf>
    <xf numFmtId="0" fontId="104" fillId="0" borderId="13" xfId="0" applyFont="1" applyBorder="1" applyAlignment="1" applyProtection="1">
      <alignment horizontal="center" vertical="center"/>
      <protection locked="0" hidden="1"/>
    </xf>
    <xf numFmtId="0" fontId="104" fillId="0" borderId="91" xfId="0" applyFont="1" applyBorder="1" applyAlignment="1" applyProtection="1">
      <alignment horizontal="center" vertical="center"/>
      <protection locked="0" hidden="1"/>
    </xf>
    <xf numFmtId="0" fontId="105" fillId="0" borderId="0" xfId="0" applyFont="1" applyAlignment="1">
      <alignment horizontal="center" vertical="center"/>
    </xf>
    <xf numFmtId="9" fontId="11" fillId="0" borderId="87" xfId="2" applyFont="1" applyBorder="1" applyAlignment="1" applyProtection="1">
      <alignment horizontal="center" vertical="center"/>
      <protection locked="0"/>
    </xf>
    <xf numFmtId="9" fontId="11" fillId="0" borderId="28" xfId="2" applyFont="1" applyBorder="1" applyAlignment="1" applyProtection="1">
      <alignment horizontal="center" vertical="center"/>
      <protection locked="0"/>
    </xf>
    <xf numFmtId="9" fontId="11" fillId="0" borderId="123" xfId="2" applyFont="1" applyBorder="1" applyAlignment="1" applyProtection="1">
      <alignment horizontal="center" vertical="center"/>
      <protection locked="0"/>
    </xf>
    <xf numFmtId="9" fontId="11" fillId="0" borderId="92" xfId="2" applyFont="1" applyBorder="1" applyAlignment="1" applyProtection="1">
      <alignment horizontal="center" vertical="center"/>
      <protection locked="0"/>
    </xf>
    <xf numFmtId="42" fontId="69" fillId="25" borderId="38" xfId="0" applyNumberFormat="1" applyFont="1" applyFill="1" applyBorder="1"/>
    <xf numFmtId="42" fontId="69" fillId="25" borderId="39" xfId="0" applyNumberFormat="1" applyFont="1" applyFill="1" applyBorder="1"/>
    <xf numFmtId="42" fontId="69" fillId="25" borderId="47" xfId="0" applyNumberFormat="1" applyFont="1" applyFill="1" applyBorder="1"/>
    <xf numFmtId="0" fontId="67" fillId="0" borderId="17" xfId="0" applyFont="1" applyBorder="1" applyAlignment="1">
      <alignment horizontal="center" vertical="center" wrapText="1"/>
    </xf>
    <xf numFmtId="0" fontId="0" fillId="0" borderId="127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7" xfId="0" applyBorder="1" applyProtection="1">
      <protection locked="0"/>
    </xf>
    <xf numFmtId="10" fontId="11" fillId="24" borderId="172" xfId="2" applyNumberFormat="1" applyFont="1" applyFill="1" applyBorder="1" applyAlignment="1" applyProtection="1">
      <alignment horizontal="center" vertical="center"/>
    </xf>
    <xf numFmtId="10" fontId="11" fillId="24" borderId="173" xfId="2" applyNumberFormat="1" applyFont="1" applyFill="1" applyBorder="1" applyAlignment="1" applyProtection="1">
      <alignment horizontal="center" vertical="center"/>
    </xf>
    <xf numFmtId="10" fontId="11" fillId="24" borderId="174" xfId="2" applyNumberFormat="1" applyFont="1" applyFill="1" applyBorder="1" applyAlignment="1" applyProtection="1">
      <alignment horizontal="center" vertical="center"/>
    </xf>
    <xf numFmtId="10" fontId="11" fillId="24" borderId="175" xfId="2" applyNumberFormat="1" applyFont="1" applyFill="1" applyBorder="1" applyAlignment="1" applyProtection="1">
      <alignment horizontal="center" vertical="center"/>
    </xf>
    <xf numFmtId="10" fontId="11" fillId="24" borderId="176" xfId="2" applyNumberFormat="1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/>
      <protection locked="0"/>
    </xf>
    <xf numFmtId="10" fontId="11" fillId="24" borderId="0" xfId="2" applyNumberFormat="1" applyFont="1" applyFill="1" applyBorder="1" applyAlignment="1" applyProtection="1">
      <alignment horizontal="center" vertical="center"/>
    </xf>
    <xf numFmtId="10" fontId="11" fillId="24" borderId="42" xfId="2" applyNumberFormat="1" applyFont="1" applyFill="1" applyBorder="1" applyAlignment="1" applyProtection="1">
      <alignment horizontal="center" vertical="center"/>
    </xf>
    <xf numFmtId="10" fontId="11" fillId="24" borderId="19" xfId="2" applyNumberFormat="1" applyFont="1" applyFill="1" applyBorder="1" applyAlignment="1" applyProtection="1">
      <alignment horizontal="center" vertical="center"/>
    </xf>
    <xf numFmtId="10" fontId="11" fillId="24" borderId="24" xfId="2" applyNumberFormat="1" applyFont="1" applyFill="1" applyBorder="1" applyAlignment="1" applyProtection="1">
      <alignment horizontal="center" vertical="center"/>
    </xf>
    <xf numFmtId="10" fontId="11" fillId="24" borderId="17" xfId="2" applyNumberFormat="1" applyFont="1" applyFill="1" applyBorder="1" applyAlignment="1" applyProtection="1">
      <alignment horizontal="center" vertical="center"/>
    </xf>
    <xf numFmtId="0" fontId="41" fillId="2" borderId="51" xfId="0" applyFont="1" applyFill="1" applyBorder="1" applyAlignment="1">
      <alignment vertical="center" wrapText="1"/>
    </xf>
    <xf numFmtId="0" fontId="41" fillId="2" borderId="101" xfId="0" applyFont="1" applyFill="1" applyBorder="1" applyAlignment="1">
      <alignment vertical="center" wrapText="1"/>
    </xf>
    <xf numFmtId="0" fontId="31" fillId="9" borderId="12" xfId="0" applyFont="1" applyFill="1" applyBorder="1" applyAlignment="1">
      <alignment horizontal="center" vertical="center"/>
    </xf>
    <xf numFmtId="0" fontId="31" fillId="9" borderId="85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/>
    </xf>
    <xf numFmtId="0" fontId="107" fillId="0" borderId="1" xfId="0" applyFont="1" applyBorder="1" applyAlignment="1" applyProtection="1">
      <alignment horizontal="center" vertical="center" wrapText="1"/>
      <protection locked="0" hidden="1"/>
    </xf>
    <xf numFmtId="0" fontId="108" fillId="0" borderId="91" xfId="3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08" fillId="12" borderId="114" xfId="3" applyFont="1" applyFill="1" applyBorder="1" applyAlignment="1">
      <alignment horizontal="center" vertical="center"/>
    </xf>
    <xf numFmtId="0" fontId="108" fillId="12" borderId="115" xfId="3" applyFont="1" applyFill="1" applyBorder="1" applyAlignment="1">
      <alignment horizontal="center" vertical="center"/>
    </xf>
    <xf numFmtId="0" fontId="2" fillId="5" borderId="133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0" fontId="111" fillId="3" borderId="114" xfId="0" applyFont="1" applyFill="1" applyBorder="1" applyAlignment="1">
      <alignment horizontal="center" vertical="center" wrapText="1"/>
    </xf>
    <xf numFmtId="164" fontId="15" fillId="0" borderId="57" xfId="1" applyNumberFormat="1" applyFont="1" applyBorder="1" applyAlignment="1" applyProtection="1">
      <alignment horizontal="center" vertical="center"/>
      <protection locked="0"/>
    </xf>
    <xf numFmtId="164" fontId="15" fillId="0" borderId="51" xfId="1" applyNumberFormat="1" applyFont="1" applyBorder="1" applyAlignment="1" applyProtection="1">
      <alignment horizontal="center" vertical="center"/>
      <protection locked="0"/>
    </xf>
    <xf numFmtId="164" fontId="15" fillId="0" borderId="111" xfId="1" applyNumberFormat="1" applyFont="1" applyBorder="1" applyAlignment="1" applyProtection="1">
      <alignment horizontal="center" vertical="center"/>
      <protection locked="0"/>
    </xf>
    <xf numFmtId="164" fontId="15" fillId="0" borderId="12" xfId="1" applyNumberFormat="1" applyFont="1" applyBorder="1" applyAlignment="1" applyProtection="1">
      <alignment horizontal="center" vertical="center"/>
      <protection locked="0"/>
    </xf>
    <xf numFmtId="164" fontId="15" fillId="0" borderId="15" xfId="1" applyNumberFormat="1" applyFont="1" applyBorder="1" applyAlignment="1" applyProtection="1">
      <alignment horizontal="center" vertical="center"/>
      <protection locked="0"/>
    </xf>
    <xf numFmtId="164" fontId="15" fillId="0" borderId="1" xfId="1" applyNumberFormat="1" applyFont="1" applyBorder="1" applyAlignment="1" applyProtection="1">
      <alignment horizontal="center" vertical="center"/>
      <protection locked="0"/>
    </xf>
    <xf numFmtId="164" fontId="15" fillId="0" borderId="49" xfId="1" applyNumberFormat="1" applyFont="1" applyBorder="1" applyAlignment="1" applyProtection="1">
      <alignment horizontal="center" vertical="center"/>
      <protection locked="0"/>
    </xf>
    <xf numFmtId="164" fontId="15" fillId="0" borderId="58" xfId="1" applyNumberFormat="1" applyFont="1" applyBorder="1" applyAlignment="1" applyProtection="1">
      <alignment horizontal="center" vertical="center"/>
      <protection locked="0"/>
    </xf>
    <xf numFmtId="164" fontId="15" fillId="0" borderId="60" xfId="1" applyNumberFormat="1" applyFont="1" applyBorder="1" applyAlignment="1" applyProtection="1">
      <alignment horizontal="center" vertical="center"/>
      <protection locked="0"/>
    </xf>
    <xf numFmtId="164" fontId="15" fillId="0" borderId="61" xfId="1" applyNumberFormat="1" applyFont="1" applyBorder="1" applyAlignment="1" applyProtection="1">
      <alignment horizontal="center" vertical="center"/>
      <protection locked="0"/>
    </xf>
    <xf numFmtId="164" fontId="15" fillId="0" borderId="165" xfId="1" applyNumberFormat="1" applyFont="1" applyBorder="1" applyAlignment="1" applyProtection="1">
      <alignment horizontal="center" vertical="center"/>
      <protection locked="0"/>
    </xf>
    <xf numFmtId="164" fontId="15" fillId="0" borderId="62" xfId="1" applyNumberFormat="1" applyFont="1" applyBorder="1" applyAlignment="1" applyProtection="1">
      <alignment horizontal="center" vertical="center"/>
      <protection locked="0"/>
    </xf>
    <xf numFmtId="165" fontId="15" fillId="8" borderId="47" xfId="1" applyNumberFormat="1" applyFont="1" applyFill="1" applyBorder="1" applyAlignment="1">
      <alignment horizontal="center"/>
    </xf>
    <xf numFmtId="0" fontId="2" fillId="17" borderId="167" xfId="0" applyFont="1" applyFill="1" applyBorder="1" applyAlignment="1">
      <alignment horizontal="left" vertical="top"/>
    </xf>
    <xf numFmtId="0" fontId="2" fillId="17" borderId="160" xfId="0" applyFont="1" applyFill="1" applyBorder="1" applyAlignment="1">
      <alignment horizontal="left" vertical="top"/>
    </xf>
    <xf numFmtId="0" fontId="2" fillId="17" borderId="93" xfId="0" applyFont="1" applyFill="1" applyBorder="1"/>
    <xf numFmtId="0" fontId="2" fillId="5" borderId="35" xfId="0" applyFont="1" applyFill="1" applyBorder="1" applyAlignment="1" applyProtection="1">
      <alignment horizontal="left"/>
      <protection locked="0"/>
    </xf>
    <xf numFmtId="0" fontId="2" fillId="5" borderId="87" xfId="0" applyFont="1" applyFill="1" applyBorder="1" applyAlignment="1" applyProtection="1">
      <alignment horizontal="left"/>
      <protection locked="0"/>
    </xf>
    <xf numFmtId="164" fontId="0" fillId="0" borderId="86" xfId="1" applyNumberFormat="1" applyFont="1" applyFill="1" applyBorder="1" applyAlignment="1">
      <alignment horizontal="center"/>
    </xf>
    <xf numFmtId="0" fontId="11" fillId="9" borderId="39" xfId="0" applyFont="1" applyFill="1" applyBorder="1" applyAlignment="1">
      <alignment horizontal="center"/>
    </xf>
    <xf numFmtId="164" fontId="0" fillId="0" borderId="39" xfId="1" applyNumberFormat="1" applyFont="1" applyFill="1" applyBorder="1" applyAlignment="1">
      <alignment horizontal="center"/>
    </xf>
    <xf numFmtId="0" fontId="11" fillId="9" borderId="93" xfId="0" applyFont="1" applyFill="1" applyBorder="1" applyAlignment="1">
      <alignment horizontal="center"/>
    </xf>
    <xf numFmtId="164" fontId="0" fillId="0" borderId="93" xfId="1" applyNumberFormat="1" applyFont="1" applyFill="1" applyBorder="1" applyAlignment="1">
      <alignment horizontal="center"/>
    </xf>
    <xf numFmtId="0" fontId="2" fillId="20" borderId="29" xfId="0" applyFont="1" applyFill="1" applyBorder="1" applyAlignment="1">
      <alignment horizontal="center"/>
    </xf>
    <xf numFmtId="164" fontId="11" fillId="20" borderId="29" xfId="1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38" fillId="0" borderId="0" xfId="0" applyFont="1" applyAlignment="1">
      <alignment horizontal="left" vertical="top" wrapText="1"/>
    </xf>
    <xf numFmtId="165" fontId="15" fillId="0" borderId="150" xfId="1" applyNumberFormat="1" applyFont="1" applyBorder="1" applyAlignment="1" applyProtection="1">
      <alignment horizontal="center" vertical="center"/>
      <protection locked="0" hidden="1"/>
    </xf>
    <xf numFmtId="165" fontId="15" fillId="13" borderId="152" xfId="1" applyNumberFormat="1" applyFont="1" applyFill="1" applyBorder="1" applyAlignment="1">
      <alignment horizontal="center" vertical="center"/>
    </xf>
    <xf numFmtId="165" fontId="15" fillId="13" borderId="153" xfId="1" applyNumberFormat="1" applyFont="1" applyFill="1" applyBorder="1" applyAlignment="1">
      <alignment horizontal="center" vertical="center"/>
    </xf>
    <xf numFmtId="165" fontId="14" fillId="0" borderId="154" xfId="1" applyNumberFormat="1" applyFont="1" applyBorder="1" applyAlignment="1" applyProtection="1">
      <alignment horizontal="center" vertical="center"/>
      <protection locked="0" hidden="1"/>
    </xf>
    <xf numFmtId="165" fontId="15" fillId="13" borderId="151" xfId="1" applyNumberFormat="1" applyFont="1" applyFill="1" applyBorder="1" applyAlignment="1">
      <alignment horizontal="center" vertical="center"/>
    </xf>
    <xf numFmtId="165" fontId="14" fillId="0" borderId="150" xfId="1" applyNumberFormat="1" applyFont="1" applyBorder="1" applyAlignment="1" applyProtection="1">
      <alignment horizontal="center" vertical="center"/>
      <protection locked="0" hidden="1"/>
    </xf>
    <xf numFmtId="165" fontId="15" fillId="8" borderId="29" xfId="1" applyNumberFormat="1" applyFont="1" applyFill="1" applyBorder="1" applyAlignment="1">
      <alignment horizontal="center" vertical="center"/>
    </xf>
    <xf numFmtId="164" fontId="113" fillId="28" borderId="179" xfId="0" applyNumberFormat="1" applyFont="1" applyFill="1" applyBorder="1"/>
    <xf numFmtId="9" fontId="112" fillId="29" borderId="180" xfId="2" applyFont="1" applyFill="1" applyBorder="1" applyAlignment="1"/>
    <xf numFmtId="42" fontId="113" fillId="27" borderId="182" xfId="0" applyNumberFormat="1" applyFont="1" applyFill="1" applyBorder="1"/>
    <xf numFmtId="166" fontId="114" fillId="27" borderId="183" xfId="0" applyNumberFormat="1" applyFont="1" applyFill="1" applyBorder="1"/>
    <xf numFmtId="42" fontId="113" fillId="27" borderId="178" xfId="0" applyNumberFormat="1" applyFont="1" applyFill="1" applyBorder="1"/>
    <xf numFmtId="166" fontId="114" fillId="27" borderId="181" xfId="0" applyNumberFormat="1" applyFont="1" applyFill="1" applyBorder="1"/>
    <xf numFmtId="42" fontId="70" fillId="0" borderId="11" xfId="1" applyNumberFormat="1" applyFont="1" applyBorder="1" applyAlignment="1" applyProtection="1">
      <protection locked="0"/>
    </xf>
    <xf numFmtId="9" fontId="70" fillId="30" borderId="12" xfId="2" applyFont="1" applyFill="1" applyBorder="1" applyAlignment="1" applyProtection="1">
      <protection locked="0"/>
    </xf>
    <xf numFmtId="0" fontId="11" fillId="32" borderId="45" xfId="0" applyFont="1" applyFill="1" applyBorder="1" applyAlignment="1">
      <alignment horizontal="center" vertical="center" wrapText="1"/>
    </xf>
    <xf numFmtId="0" fontId="42" fillId="32" borderId="48" xfId="0" applyFont="1" applyFill="1" applyBorder="1" applyAlignment="1">
      <alignment horizontal="center" vertical="center" wrapText="1"/>
    </xf>
    <xf numFmtId="0" fontId="11" fillId="32" borderId="29" xfId="0" applyFont="1" applyFill="1" applyBorder="1" applyAlignment="1">
      <alignment horizontal="center" vertical="center" wrapText="1"/>
    </xf>
    <xf numFmtId="0" fontId="11" fillId="32" borderId="38" xfId="0" applyFont="1" applyFill="1" applyBorder="1" applyAlignment="1">
      <alignment horizontal="left" vertical="center"/>
    </xf>
    <xf numFmtId="0" fontId="11" fillId="32" borderId="39" xfId="0" applyFont="1" applyFill="1" applyBorder="1" applyAlignment="1">
      <alignment horizontal="left" vertical="center"/>
    </xf>
    <xf numFmtId="0" fontId="11" fillId="32" borderId="48" xfId="0" applyFont="1" applyFill="1" applyBorder="1" applyAlignment="1">
      <alignment horizontal="center" vertical="center" wrapText="1"/>
    </xf>
    <xf numFmtId="0" fontId="2" fillId="32" borderId="38" xfId="0" applyFont="1" applyFill="1" applyBorder="1" applyAlignment="1">
      <alignment horizontal="left" vertical="center"/>
    </xf>
    <xf numFmtId="0" fontId="2" fillId="32" borderId="39" xfId="0" applyFont="1" applyFill="1" applyBorder="1" applyAlignment="1">
      <alignment horizontal="left" vertical="center" wrapText="1"/>
    </xf>
    <xf numFmtId="0" fontId="2" fillId="32" borderId="47" xfId="0" applyFont="1" applyFill="1" applyBorder="1" applyAlignment="1">
      <alignment horizontal="left" vertical="center" wrapText="1"/>
    </xf>
    <xf numFmtId="0" fontId="2" fillId="32" borderId="40" xfId="0" applyFont="1" applyFill="1" applyBorder="1" applyAlignment="1">
      <alignment horizontal="center" vertical="center" wrapText="1"/>
    </xf>
    <xf numFmtId="0" fontId="11" fillId="32" borderId="48" xfId="0" applyFont="1" applyFill="1" applyBorder="1" applyAlignment="1">
      <alignment horizontal="left" vertical="center"/>
    </xf>
    <xf numFmtId="0" fontId="11" fillId="32" borderId="93" xfId="0" applyFont="1" applyFill="1" applyBorder="1" applyAlignment="1">
      <alignment horizontal="left" vertical="center"/>
    </xf>
    <xf numFmtId="0" fontId="11" fillId="32" borderId="47" xfId="0" applyFont="1" applyFill="1" applyBorder="1" applyAlignment="1">
      <alignment horizontal="left" vertical="center"/>
    </xf>
    <xf numFmtId="0" fontId="116" fillId="0" borderId="1" xfId="0" applyFont="1" applyBorder="1" applyAlignment="1">
      <alignment horizontal="center" vertical="center" wrapText="1"/>
    </xf>
    <xf numFmtId="0" fontId="116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45" xfId="0" applyBorder="1"/>
    <xf numFmtId="0" fontId="0" fillId="33" borderId="88" xfId="0" applyFill="1" applyBorder="1" applyProtection="1">
      <protection hidden="1"/>
    </xf>
    <xf numFmtId="0" fontId="0" fillId="33" borderId="140" xfId="0" applyFill="1" applyBorder="1"/>
    <xf numFmtId="0" fontId="2" fillId="32" borderId="140" xfId="0" applyFont="1" applyFill="1" applyBorder="1"/>
    <xf numFmtId="0" fontId="4" fillId="32" borderId="43" xfId="0" applyFont="1" applyFill="1" applyBorder="1" applyAlignment="1">
      <alignment vertical="center"/>
    </xf>
    <xf numFmtId="0" fontId="2" fillId="32" borderId="37" xfId="0" applyFont="1" applyFill="1" applyBorder="1" applyAlignment="1">
      <alignment vertical="center"/>
    </xf>
    <xf numFmtId="0" fontId="44" fillId="32" borderId="144" xfId="0" applyFont="1" applyFill="1" applyBorder="1" applyAlignment="1">
      <alignment horizontal="right"/>
    </xf>
    <xf numFmtId="0" fontId="44" fillId="32" borderId="145" xfId="0" applyFont="1" applyFill="1" applyBorder="1" applyAlignment="1">
      <alignment horizontal="right"/>
    </xf>
    <xf numFmtId="0" fontId="4" fillId="32" borderId="129" xfId="0" applyFont="1" applyFill="1" applyBorder="1" applyAlignment="1">
      <alignment vertical="center"/>
    </xf>
    <xf numFmtId="0" fontId="89" fillId="32" borderId="144" xfId="0" applyFont="1" applyFill="1" applyBorder="1" applyAlignment="1">
      <alignment horizontal="right"/>
    </xf>
    <xf numFmtId="0" fontId="90" fillId="32" borderId="144" xfId="0" applyFont="1" applyFill="1" applyBorder="1" applyAlignment="1">
      <alignment horizontal="right"/>
    </xf>
    <xf numFmtId="0" fontId="11" fillId="32" borderId="144" xfId="0" applyFont="1" applyFill="1" applyBorder="1" applyAlignment="1">
      <alignment horizontal="right"/>
    </xf>
    <xf numFmtId="0" fontId="91" fillId="32" borderId="144" xfId="0" applyFont="1" applyFill="1" applyBorder="1" applyAlignment="1">
      <alignment horizontal="right"/>
    </xf>
    <xf numFmtId="0" fontId="11" fillId="32" borderId="145" xfId="0" applyFont="1" applyFill="1" applyBorder="1" applyAlignment="1">
      <alignment horizontal="right"/>
    </xf>
    <xf numFmtId="0" fontId="2" fillId="32" borderId="123" xfId="0" applyFont="1" applyFill="1" applyBorder="1" applyAlignment="1">
      <alignment vertical="center"/>
    </xf>
    <xf numFmtId="0" fontId="2" fillId="32" borderId="107" xfId="0" applyFont="1" applyFill="1" applyBorder="1"/>
    <xf numFmtId="0" fontId="2" fillId="32" borderId="136" xfId="0" applyFont="1" applyFill="1" applyBorder="1"/>
    <xf numFmtId="44" fontId="4" fillId="32" borderId="56" xfId="1" applyFont="1" applyFill="1" applyBorder="1" applyAlignment="1">
      <alignment horizontal="center" vertical="center"/>
    </xf>
    <xf numFmtId="0" fontId="2" fillId="32" borderId="159" xfId="0" applyFont="1" applyFill="1" applyBorder="1" applyAlignment="1">
      <alignment horizontal="center" vertical="center" wrapText="1"/>
    </xf>
    <xf numFmtId="164" fontId="9" fillId="32" borderId="1" xfId="1" applyNumberFormat="1" applyFont="1" applyFill="1" applyBorder="1" applyAlignment="1" applyProtection="1">
      <alignment horizontal="center"/>
      <protection hidden="1"/>
    </xf>
    <xf numFmtId="168" fontId="2" fillId="32" borderId="104" xfId="1" applyNumberFormat="1" applyFont="1" applyFill="1" applyBorder="1" applyAlignment="1">
      <alignment vertical="center" wrapText="1"/>
    </xf>
    <xf numFmtId="171" fontId="2" fillId="32" borderId="136" xfId="1" applyNumberFormat="1" applyFont="1" applyFill="1" applyBorder="1" applyAlignment="1">
      <alignment vertical="center" wrapText="1"/>
    </xf>
    <xf numFmtId="168" fontId="2" fillId="32" borderId="108" xfId="1" applyNumberFormat="1" applyFont="1" applyFill="1" applyBorder="1" applyAlignment="1">
      <alignment vertical="center" wrapText="1"/>
    </xf>
    <xf numFmtId="171" fontId="2" fillId="32" borderId="112" xfId="1" applyNumberFormat="1" applyFont="1" applyFill="1" applyBorder="1" applyAlignment="1">
      <alignment vertical="center" wrapText="1"/>
    </xf>
    <xf numFmtId="168" fontId="2" fillId="32" borderId="145" xfId="1" applyNumberFormat="1" applyFont="1" applyFill="1" applyBorder="1" applyAlignment="1">
      <alignment vertical="center" wrapText="1"/>
    </xf>
    <xf numFmtId="10" fontId="4" fillId="32" borderId="0" xfId="2" applyNumberFormat="1" applyFont="1" applyFill="1" applyBorder="1" applyAlignment="1">
      <alignment vertical="center" wrapText="1"/>
    </xf>
    <xf numFmtId="168" fontId="2" fillId="32" borderId="0" xfId="1" applyNumberFormat="1" applyFont="1" applyFill="1" applyBorder="1" applyAlignment="1">
      <alignment vertical="center" wrapText="1"/>
    </xf>
    <xf numFmtId="0" fontId="4" fillId="32" borderId="142" xfId="0" applyFont="1" applyFill="1" applyBorder="1" applyAlignment="1">
      <alignment vertical="top" wrapText="1"/>
    </xf>
    <xf numFmtId="0" fontId="2" fillId="32" borderId="137" xfId="0" applyFont="1" applyFill="1" applyBorder="1"/>
    <xf numFmtId="0" fontId="2" fillId="32" borderId="138" xfId="0" applyFont="1" applyFill="1" applyBorder="1"/>
    <xf numFmtId="0" fontId="2" fillId="32" borderId="145" xfId="0" applyFont="1" applyFill="1" applyBorder="1"/>
    <xf numFmtId="0" fontId="2" fillId="32" borderId="134" xfId="0" applyFont="1" applyFill="1" applyBorder="1"/>
    <xf numFmtId="0" fontId="4" fillId="32" borderId="141" xfId="0" applyFont="1" applyFill="1" applyBorder="1"/>
    <xf numFmtId="0" fontId="4" fillId="32" borderId="133" xfId="0" applyFont="1" applyFill="1" applyBorder="1"/>
    <xf numFmtId="44" fontId="4" fillId="32" borderId="51" xfId="1" applyFont="1" applyFill="1" applyBorder="1" applyAlignment="1">
      <alignment horizontal="center" vertical="center"/>
    </xf>
    <xf numFmtId="44" fontId="4" fillId="32" borderId="12" xfId="1" applyFont="1" applyFill="1" applyBorder="1" applyAlignment="1">
      <alignment horizontal="center" vertical="center"/>
    </xf>
    <xf numFmtId="0" fontId="2" fillId="32" borderId="91" xfId="0" applyFont="1" applyFill="1" applyBorder="1"/>
    <xf numFmtId="0" fontId="2" fillId="32" borderId="1" xfId="0" applyFont="1" applyFill="1" applyBorder="1"/>
    <xf numFmtId="165" fontId="2" fillId="31" borderId="104" xfId="1" applyNumberFormat="1" applyFont="1" applyFill="1" applyBorder="1" applyAlignment="1">
      <alignment horizontal="center" vertical="center"/>
    </xf>
    <xf numFmtId="165" fontId="2" fillId="31" borderId="100" xfId="1" applyNumberFormat="1" applyFont="1" applyFill="1" applyBorder="1" applyAlignment="1">
      <alignment horizontal="center" vertical="center"/>
    </xf>
    <xf numFmtId="0" fontId="118" fillId="32" borderId="114" xfId="0" applyFont="1" applyFill="1" applyBorder="1" applyAlignment="1">
      <alignment horizontal="center" vertical="center" wrapText="1"/>
    </xf>
    <xf numFmtId="0" fontId="121" fillId="32" borderId="143" xfId="0" applyFont="1" applyFill="1" applyBorder="1" applyAlignment="1">
      <alignment vertical="top"/>
    </xf>
    <xf numFmtId="0" fontId="118" fillId="32" borderId="135" xfId="0" applyFont="1" applyFill="1" applyBorder="1" applyAlignment="1">
      <alignment wrapText="1"/>
    </xf>
    <xf numFmtId="0" fontId="74" fillId="32" borderId="2" xfId="0" applyFont="1" applyFill="1" applyBorder="1" applyAlignment="1">
      <alignment vertical="center"/>
    </xf>
    <xf numFmtId="0" fontId="74" fillId="32" borderId="4" xfId="0" applyFont="1" applyFill="1" applyBorder="1" applyAlignment="1">
      <alignment vertical="center"/>
    </xf>
    <xf numFmtId="0" fontId="75" fillId="32" borderId="13" xfId="0" applyFont="1" applyFill="1" applyBorder="1" applyAlignment="1">
      <alignment horizontal="right"/>
    </xf>
    <xf numFmtId="0" fontId="75" fillId="32" borderId="13" xfId="0" applyFont="1" applyFill="1" applyBorder="1" applyAlignment="1">
      <alignment horizontal="right" wrapText="1"/>
    </xf>
    <xf numFmtId="0" fontId="74" fillId="32" borderId="45" xfId="0" applyFont="1" applyFill="1" applyBorder="1" applyAlignment="1">
      <alignment vertical="center"/>
    </xf>
    <xf numFmtId="0" fontId="69" fillId="32" borderId="82" xfId="0" applyFont="1" applyFill="1" applyBorder="1" applyAlignment="1">
      <alignment wrapText="1"/>
    </xf>
    <xf numFmtId="0" fontId="2" fillId="31" borderId="50" xfId="0" applyFont="1" applyFill="1" applyBorder="1"/>
    <xf numFmtId="0" fontId="5" fillId="32" borderId="0" xfId="0" applyFont="1" applyFill="1" applyAlignment="1" applyProtection="1">
      <alignment horizontal="center" vertical="center"/>
      <protection locked="0"/>
    </xf>
    <xf numFmtId="0" fontId="5" fillId="32" borderId="81" xfId="0" applyFont="1" applyFill="1" applyBorder="1"/>
    <xf numFmtId="0" fontId="0" fillId="33" borderId="52" xfId="0" applyFill="1" applyBorder="1"/>
    <xf numFmtId="0" fontId="36" fillId="32" borderId="91" xfId="0" applyFont="1" applyFill="1" applyBorder="1"/>
    <xf numFmtId="164" fontId="36" fillId="32" borderId="58" xfId="1" applyNumberFormat="1" applyFont="1" applyFill="1" applyBorder="1"/>
    <xf numFmtId="0" fontId="5" fillId="32" borderId="91" xfId="0" applyFont="1" applyFill="1" applyBorder="1"/>
    <xf numFmtId="164" fontId="5" fillId="32" borderId="58" xfId="1" applyNumberFormat="1" applyFont="1" applyFill="1" applyBorder="1"/>
    <xf numFmtId="10" fontId="36" fillId="32" borderId="58" xfId="2" applyNumberFormat="1" applyFont="1" applyFill="1" applyBorder="1"/>
    <xf numFmtId="0" fontId="2" fillId="32" borderId="8" xfId="0" applyFont="1" applyFill="1" applyBorder="1" applyAlignment="1">
      <alignment horizontal="left" vertical="center" wrapText="1"/>
    </xf>
    <xf numFmtId="0" fontId="2" fillId="32" borderId="45" xfId="0" applyFont="1" applyFill="1" applyBorder="1" applyAlignment="1">
      <alignment horizontal="center" vertical="center"/>
    </xf>
    <xf numFmtId="0" fontId="2" fillId="32" borderId="54" xfId="0" applyFont="1" applyFill="1" applyBorder="1" applyAlignment="1">
      <alignment horizontal="center" vertical="center"/>
    </xf>
    <xf numFmtId="0" fontId="2" fillId="32" borderId="55" xfId="0" applyFont="1" applyFill="1" applyBorder="1" applyAlignment="1">
      <alignment horizontal="center" vertical="center"/>
    </xf>
    <xf numFmtId="0" fontId="2" fillId="32" borderId="46" xfId="0" applyFont="1" applyFill="1" applyBorder="1" applyAlignment="1">
      <alignment horizontal="right" vertical="center" wrapText="1"/>
    </xf>
    <xf numFmtId="0" fontId="11" fillId="32" borderId="86" xfId="0" applyFont="1" applyFill="1" applyBorder="1" applyAlignment="1">
      <alignment horizontal="center"/>
    </xf>
    <xf numFmtId="0" fontId="11" fillId="32" borderId="39" xfId="0" applyFont="1" applyFill="1" applyBorder="1" applyAlignment="1">
      <alignment horizontal="center"/>
    </xf>
    <xf numFmtId="0" fontId="11" fillId="32" borderId="29" xfId="0" applyFont="1" applyFill="1" applyBorder="1" applyAlignment="1">
      <alignment horizontal="center"/>
    </xf>
    <xf numFmtId="10" fontId="11" fillId="32" borderId="29" xfId="0" applyNumberFormat="1" applyFont="1" applyFill="1" applyBorder="1" applyAlignment="1">
      <alignment horizontal="center" vertical="center"/>
    </xf>
    <xf numFmtId="0" fontId="0" fillId="32" borderId="29" xfId="0" applyFill="1" applyBorder="1" applyAlignment="1">
      <alignment horizontal="center" vertical="center" wrapText="1"/>
    </xf>
    <xf numFmtId="0" fontId="0" fillId="32" borderId="29" xfId="0" applyFill="1" applyBorder="1" applyAlignment="1">
      <alignment horizontal="right"/>
    </xf>
    <xf numFmtId="164" fontId="0" fillId="32" borderId="29" xfId="0" applyNumberFormat="1" applyFill="1" applyBorder="1"/>
    <xf numFmtId="0" fontId="77" fillId="32" borderId="97" xfId="0" applyFont="1" applyFill="1" applyBorder="1"/>
    <xf numFmtId="0" fontId="77" fillId="32" borderId="53" xfId="0" applyFont="1" applyFill="1" applyBorder="1"/>
    <xf numFmtId="49" fontId="69" fillId="32" borderId="96" xfId="0" applyNumberFormat="1" applyFont="1" applyFill="1" applyBorder="1" applyAlignment="1">
      <alignment horizontal="right"/>
    </xf>
    <xf numFmtId="0" fontId="77" fillId="32" borderId="77" xfId="0" applyFont="1" applyFill="1" applyBorder="1"/>
    <xf numFmtId="0" fontId="14" fillId="32" borderId="73" xfId="0" applyFont="1" applyFill="1" applyBorder="1" applyAlignment="1">
      <alignment horizontal="right"/>
    </xf>
    <xf numFmtId="0" fontId="81" fillId="32" borderId="73" xfId="0" applyFont="1" applyFill="1" applyBorder="1" applyAlignment="1">
      <alignment horizontal="right"/>
    </xf>
    <xf numFmtId="0" fontId="14" fillId="32" borderId="75" xfId="0" applyFont="1" applyFill="1" applyBorder="1" applyAlignment="1">
      <alignment horizontal="right"/>
    </xf>
    <xf numFmtId="0" fontId="77" fillId="32" borderId="78" xfId="0" applyFont="1" applyFill="1" applyBorder="1"/>
    <xf numFmtId="0" fontId="84" fillId="32" borderId="72" xfId="0" applyFont="1" applyFill="1" applyBorder="1"/>
    <xf numFmtId="0" fontId="84" fillId="32" borderId="13" xfId="0" applyFont="1" applyFill="1" applyBorder="1" applyAlignment="1">
      <alignment horizontal="left" vertical="center"/>
    </xf>
    <xf numFmtId="0" fontId="84" fillId="32" borderId="74" xfId="0" applyFont="1" applyFill="1" applyBorder="1" applyAlignment="1">
      <alignment wrapText="1"/>
    </xf>
    <xf numFmtId="0" fontId="11" fillId="32" borderId="29" xfId="0" applyFont="1" applyFill="1" applyBorder="1" applyAlignment="1">
      <alignment wrapText="1"/>
    </xf>
    <xf numFmtId="0" fontId="84" fillId="32" borderId="77" xfId="0" applyFont="1" applyFill="1" applyBorder="1"/>
    <xf numFmtId="0" fontId="84" fillId="32" borderId="98" xfId="0" applyFont="1" applyFill="1" applyBorder="1"/>
    <xf numFmtId="0" fontId="69" fillId="32" borderId="11" xfId="0" applyFont="1" applyFill="1" applyBorder="1" applyAlignment="1">
      <alignment horizontal="right"/>
    </xf>
    <xf numFmtId="0" fontId="69" fillId="32" borderId="31" xfId="0" applyFont="1" applyFill="1" applyBorder="1"/>
    <xf numFmtId="0" fontId="2" fillId="32" borderId="13" xfId="0" applyFont="1" applyFill="1" applyBorder="1" applyAlignment="1">
      <alignment horizontal="right"/>
    </xf>
    <xf numFmtId="0" fontId="69" fillId="32" borderId="19" xfId="0" applyFont="1" applyFill="1" applyBorder="1"/>
    <xf numFmtId="0" fontId="69" fillId="32" borderId="70" xfId="0" applyFont="1" applyFill="1" applyBorder="1" applyAlignment="1">
      <alignment horizontal="right"/>
    </xf>
    <xf numFmtId="0" fontId="69" fillId="32" borderId="95" xfId="0" applyFont="1" applyFill="1" applyBorder="1"/>
    <xf numFmtId="0" fontId="5" fillId="31" borderId="147" xfId="0" applyFont="1" applyFill="1" applyBorder="1" applyAlignment="1">
      <alignment horizontal="right" vertical="center"/>
    </xf>
    <xf numFmtId="0" fontId="5" fillId="31" borderId="110" xfId="0" applyFont="1" applyFill="1" applyBorder="1" applyAlignment="1">
      <alignment horizontal="right" vertical="center"/>
    </xf>
    <xf numFmtId="165" fontId="2" fillId="31" borderId="29" xfId="1" applyNumberFormat="1" applyFont="1" applyFill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center" wrapText="1"/>
    </xf>
    <xf numFmtId="0" fontId="34" fillId="31" borderId="4" xfId="0" applyFont="1" applyFill="1" applyBorder="1" applyAlignment="1">
      <alignment horizontal="center" vertical="center" wrapText="1"/>
    </xf>
    <xf numFmtId="0" fontId="34" fillId="31" borderId="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97" fillId="31" borderId="49" xfId="0" applyFont="1" applyFill="1" applyBorder="1" applyAlignment="1">
      <alignment horizontal="center" vertical="center" wrapText="1"/>
    </xf>
    <xf numFmtId="0" fontId="97" fillId="31" borderId="19" xfId="0" applyFont="1" applyFill="1" applyBorder="1" applyAlignment="1">
      <alignment horizontal="center" vertical="center" wrapText="1"/>
    </xf>
    <xf numFmtId="0" fontId="97" fillId="31" borderId="15" xfId="0" applyFont="1" applyFill="1" applyBorder="1" applyAlignment="1">
      <alignment horizontal="center" vertical="center" wrapText="1"/>
    </xf>
    <xf numFmtId="0" fontId="117" fillId="0" borderId="1" xfId="0" applyFont="1" applyBorder="1" applyAlignment="1" applyProtection="1">
      <alignment horizontal="center" vertical="center" wrapText="1"/>
      <protection locked="0"/>
    </xf>
    <xf numFmtId="0" fontId="116" fillId="0" borderId="0" xfId="0" applyFont="1" applyAlignment="1">
      <alignment horizontal="center" vertical="top" wrapText="1"/>
    </xf>
    <xf numFmtId="0" fontId="116" fillId="0" borderId="3" xfId="0" applyFont="1" applyBorder="1" applyAlignment="1">
      <alignment horizontal="center" vertical="top" wrapText="1"/>
    </xf>
    <xf numFmtId="0" fontId="116" fillId="0" borderId="1" xfId="0" applyFont="1" applyBorder="1" applyAlignment="1" applyProtection="1">
      <alignment horizontal="center" vertical="center" wrapText="1"/>
      <protection locked="0" hidden="1"/>
    </xf>
    <xf numFmtId="0" fontId="11" fillId="32" borderId="4" xfId="0" applyFont="1" applyFill="1" applyBorder="1" applyAlignment="1">
      <alignment horizontal="center" vertical="center" wrapText="1"/>
    </xf>
    <xf numFmtId="0" fontId="11" fillId="32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1" fillId="32" borderId="66" xfId="0" applyFont="1" applyFill="1" applyBorder="1" applyAlignment="1">
      <alignment horizontal="center" vertical="center" wrapText="1"/>
    </xf>
    <xf numFmtId="0" fontId="11" fillId="32" borderId="34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0" fontId="116" fillId="0" borderId="17" xfId="0" applyFont="1" applyBorder="1" applyAlignment="1">
      <alignment horizontal="left" vertical="top" wrapText="1"/>
    </xf>
    <xf numFmtId="0" fontId="11" fillId="32" borderId="71" xfId="0" applyFont="1" applyFill="1" applyBorder="1" applyAlignment="1">
      <alignment horizontal="center" vertical="center" wrapText="1"/>
    </xf>
    <xf numFmtId="0" fontId="102" fillId="31" borderId="3" xfId="0" applyFont="1" applyFill="1" applyBorder="1" applyAlignment="1">
      <alignment horizontal="left" vertical="center"/>
    </xf>
    <xf numFmtId="0" fontId="116" fillId="32" borderId="43" xfId="0" applyFont="1" applyFill="1" applyBorder="1" applyAlignment="1">
      <alignment horizontal="left" vertical="center" wrapText="1"/>
    </xf>
    <xf numFmtId="0" fontId="116" fillId="32" borderId="37" xfId="0" applyFont="1" applyFill="1" applyBorder="1" applyAlignment="1">
      <alignment horizontal="left" vertical="center" wrapText="1"/>
    </xf>
    <xf numFmtId="165" fontId="14" fillId="0" borderId="15" xfId="1" applyNumberFormat="1" applyFont="1" applyBorder="1" applyAlignment="1" applyProtection="1">
      <alignment horizontal="center"/>
      <protection locked="0" hidden="1"/>
    </xf>
    <xf numFmtId="165" fontId="14" fillId="0" borderId="1" xfId="1" applyNumberFormat="1" applyFont="1" applyBorder="1" applyAlignment="1" applyProtection="1">
      <alignment horizontal="center"/>
      <protection locked="0" hidden="1"/>
    </xf>
    <xf numFmtId="165" fontId="14" fillId="0" borderId="107" xfId="1" applyNumberFormat="1" applyFont="1" applyBorder="1" applyAlignment="1" applyProtection="1">
      <alignment horizontal="center"/>
      <protection locked="0" hidden="1"/>
    </xf>
    <xf numFmtId="165" fontId="14" fillId="0" borderId="49" xfId="1" applyNumberFormat="1" applyFont="1" applyBorder="1" applyAlignment="1" applyProtection="1">
      <alignment horizontal="center"/>
      <protection locked="0" hidden="1"/>
    </xf>
    <xf numFmtId="165" fontId="14" fillId="0" borderId="63" xfId="1" applyNumberFormat="1" applyFont="1" applyBorder="1" applyAlignment="1" applyProtection="1">
      <alignment horizontal="center"/>
      <protection locked="0" hidden="1"/>
    </xf>
    <xf numFmtId="165" fontId="15" fillId="0" borderId="64" xfId="1" applyNumberFormat="1" applyFont="1" applyBorder="1" applyAlignment="1" applyProtection="1">
      <alignment horizontal="center"/>
      <protection locked="0" hidden="1"/>
    </xf>
    <xf numFmtId="165" fontId="15" fillId="0" borderId="139" xfId="1" applyNumberFormat="1" applyFont="1" applyBorder="1" applyAlignment="1" applyProtection="1">
      <alignment horizontal="center"/>
      <protection locked="0" hidden="1"/>
    </xf>
    <xf numFmtId="165" fontId="91" fillId="0" borderId="15" xfId="1" applyNumberFormat="1" applyFont="1" applyBorder="1" applyAlignment="1" applyProtection="1">
      <alignment horizontal="center"/>
      <protection locked="0" hidden="1"/>
    </xf>
    <xf numFmtId="0" fontId="0" fillId="0" borderId="142" xfId="0" applyBorder="1" applyAlignment="1" applyProtection="1">
      <alignment horizontal="center"/>
      <protection hidden="1"/>
    </xf>
    <xf numFmtId="0" fontId="0" fillId="0" borderId="80" xfId="0" applyBorder="1" applyAlignment="1" applyProtection="1">
      <alignment horizontal="center"/>
      <protection hidden="1"/>
    </xf>
    <xf numFmtId="0" fontId="0" fillId="0" borderId="160" xfId="0" applyBorder="1" applyAlignment="1" applyProtection="1">
      <alignment horizontal="center"/>
      <protection hidden="1"/>
    </xf>
    <xf numFmtId="0" fontId="14" fillId="0" borderId="26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94" xfId="0" applyFont="1" applyBorder="1" applyAlignment="1" applyProtection="1">
      <alignment horizontal="center"/>
      <protection locked="0"/>
    </xf>
    <xf numFmtId="0" fontId="44" fillId="0" borderId="26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94" xfId="0" applyFont="1" applyBorder="1" applyAlignment="1">
      <alignment horizontal="center"/>
    </xf>
    <xf numFmtId="0" fontId="91" fillId="0" borderId="126" xfId="0" applyFont="1" applyBorder="1" applyAlignment="1">
      <alignment horizontal="center"/>
    </xf>
    <xf numFmtId="0" fontId="91" fillId="0" borderId="17" xfId="0" applyFont="1" applyBorder="1" applyAlignment="1">
      <alignment horizontal="center"/>
    </xf>
    <xf numFmtId="0" fontId="91" fillId="0" borderId="92" xfId="0" applyFont="1" applyBorder="1" applyAlignment="1">
      <alignment horizontal="center"/>
    </xf>
    <xf numFmtId="165" fontId="15" fillId="0" borderId="1" xfId="1" applyNumberFormat="1" applyFont="1" applyBorder="1" applyAlignment="1" applyProtection="1">
      <alignment horizontal="center"/>
      <protection locked="0" hidden="1"/>
    </xf>
    <xf numFmtId="165" fontId="15" fillId="0" borderId="107" xfId="1" applyNumberFormat="1" applyFont="1" applyBorder="1" applyAlignment="1" applyProtection="1">
      <alignment horizontal="center"/>
      <protection locked="0" hidden="1"/>
    </xf>
    <xf numFmtId="165" fontId="15" fillId="0" borderId="49" xfId="1" applyNumberFormat="1" applyFont="1" applyBorder="1" applyAlignment="1" applyProtection="1">
      <alignment horizontal="center"/>
      <protection locked="0" hidden="1"/>
    </xf>
    <xf numFmtId="0" fontId="11" fillId="32" borderId="30" xfId="0" applyFont="1" applyFill="1" applyBorder="1" applyAlignment="1">
      <alignment horizontal="center"/>
    </xf>
    <xf numFmtId="0" fontId="11" fillId="32" borderId="28" xfId="0" applyFont="1" applyFill="1" applyBorder="1" applyAlignment="1">
      <alignment horizontal="center"/>
    </xf>
    <xf numFmtId="0" fontId="116" fillId="32" borderId="164" xfId="0" applyFont="1" applyFill="1" applyBorder="1" applyAlignment="1">
      <alignment horizontal="center" vertical="center"/>
    </xf>
    <xf numFmtId="0" fontId="116" fillId="32" borderId="9" xfId="0" applyFont="1" applyFill="1" applyBorder="1" applyAlignment="1">
      <alignment horizontal="center" vertical="center"/>
    </xf>
    <xf numFmtId="171" fontId="5" fillId="32" borderId="9" xfId="1" applyNumberFormat="1" applyFont="1" applyFill="1" applyBorder="1" applyAlignment="1">
      <alignment horizontal="center" vertical="center" wrapText="1"/>
    </xf>
    <xf numFmtId="0" fontId="31" fillId="5" borderId="30" xfId="0" applyFont="1" applyFill="1" applyBorder="1" applyAlignment="1" applyProtection="1">
      <alignment vertical="center" wrapText="1"/>
      <protection locked="0"/>
    </xf>
    <xf numFmtId="0" fontId="30" fillId="5" borderId="28" xfId="0" applyFont="1" applyFill="1" applyBorder="1" applyAlignment="1" applyProtection="1">
      <alignment vertical="center" wrapText="1"/>
      <protection locked="0"/>
    </xf>
    <xf numFmtId="0" fontId="11" fillId="32" borderId="146" xfId="0" applyFont="1" applyFill="1" applyBorder="1" applyAlignment="1">
      <alignment horizontal="center" vertical="center"/>
    </xf>
    <xf numFmtId="0" fontId="11" fillId="32" borderId="10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4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30" fillId="31" borderId="0" xfId="0" applyFont="1" applyFill="1" applyAlignment="1">
      <alignment horizontal="center" vertical="center" wrapText="1"/>
    </xf>
    <xf numFmtId="165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left" vertical="top"/>
    </xf>
    <xf numFmtId="44" fontId="4" fillId="32" borderId="141" xfId="1" applyFont="1" applyFill="1" applyBorder="1" applyAlignment="1">
      <alignment horizontal="center" vertical="center"/>
    </xf>
    <xf numFmtId="44" fontId="4" fillId="32" borderId="55" xfId="1" applyFont="1" applyFill="1" applyBorder="1" applyAlignment="1">
      <alignment horizontal="center" vertical="center"/>
    </xf>
    <xf numFmtId="44" fontId="4" fillId="32" borderId="140" xfId="1" applyFont="1" applyFill="1" applyBorder="1" applyAlignment="1">
      <alignment horizontal="center" vertical="center"/>
    </xf>
    <xf numFmtId="44" fontId="4" fillId="3" borderId="141" xfId="1" applyFont="1" applyFill="1" applyBorder="1" applyAlignment="1">
      <alignment horizontal="center" vertical="center"/>
    </xf>
    <xf numFmtId="44" fontId="4" fillId="3" borderId="55" xfId="1" applyFont="1" applyFill="1" applyBorder="1" applyAlignment="1">
      <alignment horizontal="center" vertical="center"/>
    </xf>
    <xf numFmtId="44" fontId="4" fillId="3" borderId="140" xfId="1" applyFont="1" applyFill="1" applyBorder="1" applyAlignment="1">
      <alignment horizontal="center" vertical="center"/>
    </xf>
    <xf numFmtId="44" fontId="4" fillId="3" borderId="156" xfId="1" applyFont="1" applyFill="1" applyBorder="1" applyAlignment="1">
      <alignment horizontal="center" vertical="center"/>
    </xf>
    <xf numFmtId="44" fontId="4" fillId="3" borderId="157" xfId="1" applyFont="1" applyFill="1" applyBorder="1" applyAlignment="1">
      <alignment horizontal="center" vertical="center"/>
    </xf>
    <xf numFmtId="44" fontId="4" fillId="3" borderId="158" xfId="1" applyFont="1" applyFill="1" applyBorder="1" applyAlignment="1">
      <alignment horizontal="center" vertical="center"/>
    </xf>
    <xf numFmtId="165" fontId="62" fillId="5" borderId="15" xfId="1" applyNumberFormat="1" applyFont="1" applyFill="1" applyBorder="1" applyAlignment="1" applyProtection="1">
      <alignment horizontal="center" wrapText="1"/>
      <protection locked="0" hidden="1"/>
    </xf>
    <xf numFmtId="165" fontId="15" fillId="5" borderId="1" xfId="1" applyNumberFormat="1" applyFont="1" applyFill="1" applyBorder="1" applyAlignment="1" applyProtection="1">
      <alignment horizontal="center" wrapText="1"/>
      <protection locked="0" hidden="1"/>
    </xf>
    <xf numFmtId="165" fontId="15" fillId="5" borderId="107" xfId="1" applyNumberFormat="1" applyFont="1" applyFill="1" applyBorder="1" applyAlignment="1" applyProtection="1">
      <alignment horizontal="center" wrapText="1"/>
      <protection locked="0" hidden="1"/>
    </xf>
    <xf numFmtId="165" fontId="15" fillId="5" borderId="49" xfId="1" applyNumberFormat="1" applyFont="1" applyFill="1" applyBorder="1" applyAlignment="1" applyProtection="1">
      <alignment horizontal="center" wrapText="1"/>
      <protection locked="0" hidden="1"/>
    </xf>
    <xf numFmtId="165" fontId="62" fillId="5" borderId="144" xfId="1" applyNumberFormat="1" applyFont="1" applyFill="1" applyBorder="1" applyAlignment="1" applyProtection="1">
      <alignment horizontal="center" wrapText="1"/>
      <protection locked="0" hidden="1"/>
    </xf>
    <xf numFmtId="165" fontId="2" fillId="31" borderId="148" xfId="1" applyNumberFormat="1" applyFont="1" applyFill="1" applyBorder="1" applyAlignment="1">
      <alignment horizontal="center"/>
    </xf>
    <xf numFmtId="165" fontId="2" fillId="31" borderId="149" xfId="1" applyNumberFormat="1" applyFont="1" applyFill="1" applyBorder="1" applyAlignment="1">
      <alignment horizontal="center"/>
    </xf>
    <xf numFmtId="0" fontId="14" fillId="32" borderId="91" xfId="0" applyFont="1" applyFill="1" applyBorder="1" applyAlignment="1">
      <alignment horizontal="right"/>
    </xf>
    <xf numFmtId="0" fontId="14" fillId="32" borderId="1" xfId="0" applyFont="1" applyFill="1" applyBorder="1" applyAlignment="1">
      <alignment horizontal="right"/>
    </xf>
    <xf numFmtId="0" fontId="2" fillId="32" borderId="91" xfId="0" applyFont="1" applyFill="1" applyBorder="1" applyAlignment="1">
      <alignment horizontal="left"/>
    </xf>
    <xf numFmtId="0" fontId="2" fillId="32" borderId="1" xfId="0" applyFont="1" applyFill="1" applyBorder="1" applyAlignment="1">
      <alignment horizontal="left"/>
    </xf>
    <xf numFmtId="0" fontId="26" fillId="31" borderId="99" xfId="0" applyFont="1" applyFill="1" applyBorder="1" applyAlignment="1">
      <alignment horizontal="left" vertical="center"/>
    </xf>
    <xf numFmtId="0" fontId="26" fillId="31" borderId="104" xfId="0" applyFont="1" applyFill="1" applyBorder="1" applyAlignment="1">
      <alignment horizontal="left" vertical="center"/>
    </xf>
    <xf numFmtId="0" fontId="2" fillId="32" borderId="91" xfId="0" applyFont="1" applyFill="1" applyBorder="1" applyAlignment="1">
      <alignment horizontal="left" wrapText="1"/>
    </xf>
    <xf numFmtId="0" fontId="2" fillId="32" borderId="1" xfId="0" applyFont="1" applyFill="1" applyBorder="1" applyAlignment="1">
      <alignment horizontal="left" wrapText="1"/>
    </xf>
    <xf numFmtId="0" fontId="2" fillId="32" borderId="91" xfId="0" applyFont="1" applyFill="1" applyBorder="1" applyAlignment="1">
      <alignment horizontal="left" vertical="center"/>
    </xf>
    <xf numFmtId="0" fontId="2" fillId="32" borderId="1" xfId="0" applyFont="1" applyFill="1" applyBorder="1" applyAlignment="1">
      <alignment horizontal="left" vertical="center"/>
    </xf>
    <xf numFmtId="165" fontId="91" fillId="0" borderId="103" xfId="1" applyNumberFormat="1" applyFont="1" applyBorder="1" applyAlignment="1" applyProtection="1">
      <alignment horizontal="center"/>
      <protection locked="0" hidden="1"/>
    </xf>
    <xf numFmtId="165" fontId="14" fillId="0" borderId="64" xfId="1" applyNumberFormat="1" applyFont="1" applyBorder="1" applyAlignment="1" applyProtection="1">
      <alignment horizontal="center"/>
      <protection locked="0" hidden="1"/>
    </xf>
    <xf numFmtId="165" fontId="14" fillId="0" borderId="139" xfId="1" applyNumberFormat="1" applyFont="1" applyBorder="1" applyAlignment="1" applyProtection="1">
      <alignment horizontal="center"/>
      <protection locked="0" hidden="1"/>
    </xf>
    <xf numFmtId="165" fontId="91" fillId="0" borderId="63" xfId="1" applyNumberFormat="1" applyFont="1" applyBorder="1" applyAlignment="1" applyProtection="1">
      <alignment horizontal="center"/>
      <protection locked="0" hidden="1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15" fillId="8" borderId="86" xfId="1" applyNumberFormat="1" applyFont="1" applyFill="1" applyBorder="1" applyAlignment="1">
      <alignment horizontal="center"/>
    </xf>
    <xf numFmtId="165" fontId="15" fillId="8" borderId="48" xfId="1" applyNumberFormat="1" applyFont="1" applyFill="1" applyBorder="1" applyAlignment="1">
      <alignment horizontal="center"/>
    </xf>
    <xf numFmtId="165" fontId="15" fillId="8" borderId="127" xfId="1" applyNumberFormat="1" applyFont="1" applyFill="1" applyBorder="1" applyAlignment="1">
      <alignment horizontal="center"/>
    </xf>
    <xf numFmtId="165" fontId="62" fillId="5" borderId="108" xfId="1" applyNumberFormat="1" applyFont="1" applyFill="1" applyBorder="1" applyAlignment="1" applyProtection="1">
      <alignment horizontal="center" wrapText="1"/>
      <protection locked="0" hidden="1"/>
    </xf>
    <xf numFmtId="165" fontId="15" fillId="5" borderId="104" xfId="1" applyNumberFormat="1" applyFont="1" applyFill="1" applyBorder="1" applyAlignment="1" applyProtection="1">
      <alignment horizontal="center" wrapText="1"/>
      <protection locked="0" hidden="1"/>
    </xf>
    <xf numFmtId="165" fontId="15" fillId="5" borderId="112" xfId="1" applyNumberFormat="1" applyFont="1" applyFill="1" applyBorder="1" applyAlignment="1" applyProtection="1">
      <alignment horizontal="center" wrapText="1"/>
      <protection locked="0" hidden="1"/>
    </xf>
    <xf numFmtId="165" fontId="62" fillId="5" borderId="145" xfId="1" applyNumberFormat="1" applyFont="1" applyFill="1" applyBorder="1" applyAlignment="1" applyProtection="1">
      <alignment horizontal="center" wrapText="1"/>
      <protection locked="0" hidden="1"/>
    </xf>
    <xf numFmtId="165" fontId="2" fillId="2" borderId="126" xfId="1" applyNumberFormat="1" applyFont="1" applyFill="1" applyBorder="1" applyAlignment="1">
      <alignment horizontal="center" vertical="center"/>
    </xf>
    <xf numFmtId="165" fontId="2" fillId="2" borderId="17" xfId="1" applyNumberFormat="1" applyFont="1" applyFill="1" applyBorder="1" applyAlignment="1">
      <alignment horizontal="center" vertical="center"/>
    </xf>
    <xf numFmtId="165" fontId="2" fillId="2" borderId="92" xfId="1" applyNumberFormat="1" applyFont="1" applyFill="1" applyBorder="1" applyAlignment="1">
      <alignment horizontal="center" vertical="center"/>
    </xf>
    <xf numFmtId="0" fontId="64" fillId="0" borderId="0" xfId="0" applyFont="1" applyAlignment="1">
      <alignment horizontal="center" wrapText="1"/>
    </xf>
    <xf numFmtId="0" fontId="99" fillId="31" borderId="4" xfId="0" applyFont="1" applyFill="1" applyBorder="1" applyAlignment="1">
      <alignment horizontal="center" vertical="top"/>
    </xf>
    <xf numFmtId="0" fontId="99" fillId="31" borderId="5" xfId="0" applyFont="1" applyFill="1" applyBorder="1" applyAlignment="1">
      <alignment horizontal="center" vertical="top"/>
    </xf>
    <xf numFmtId="0" fontId="99" fillId="31" borderId="6" xfId="0" applyFont="1" applyFill="1" applyBorder="1" applyAlignment="1">
      <alignment horizontal="center" vertical="top"/>
    </xf>
    <xf numFmtId="165" fontId="2" fillId="2" borderId="131" xfId="1" applyNumberFormat="1" applyFont="1" applyFill="1" applyBorder="1" applyAlignment="1">
      <alignment horizontal="center" vertical="center"/>
    </xf>
    <xf numFmtId="165" fontId="2" fillId="2" borderId="121" xfId="1" applyNumberFormat="1" applyFont="1" applyFill="1" applyBorder="1" applyAlignment="1">
      <alignment horizontal="center" vertical="center"/>
    </xf>
    <xf numFmtId="165" fontId="2" fillId="2" borderId="130" xfId="1" applyNumberFormat="1" applyFont="1" applyFill="1" applyBorder="1" applyAlignment="1">
      <alignment horizontal="center" vertical="center"/>
    </xf>
    <xf numFmtId="0" fontId="0" fillId="33" borderId="81" xfId="0" applyFill="1" applyBorder="1" applyAlignment="1">
      <alignment horizontal="center"/>
    </xf>
    <xf numFmtId="0" fontId="0" fillId="33" borderId="51" xfId="0" applyFill="1" applyBorder="1" applyAlignment="1">
      <alignment horizontal="center"/>
    </xf>
    <xf numFmtId="0" fontId="2" fillId="0" borderId="142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92" fillId="0" borderId="0" xfId="0" applyFont="1" applyAlignment="1">
      <alignment horizontal="right" vertical="top"/>
    </xf>
    <xf numFmtId="165" fontId="15" fillId="5" borderId="136" xfId="1" applyNumberFormat="1" applyFont="1" applyFill="1" applyBorder="1" applyAlignment="1" applyProtection="1">
      <alignment horizontal="center" wrapText="1"/>
      <protection locked="0" hidden="1"/>
    </xf>
    <xf numFmtId="165" fontId="15" fillId="0" borderId="102" xfId="1" applyNumberFormat="1" applyFont="1" applyBorder="1" applyAlignment="1" applyProtection="1">
      <alignment horizontal="center"/>
      <protection locked="0" hidden="1"/>
    </xf>
    <xf numFmtId="42" fontId="113" fillId="27" borderId="177" xfId="0" applyNumberFormat="1" applyFont="1" applyFill="1" applyBorder="1" applyAlignment="1">
      <alignment horizontal="center"/>
    </xf>
    <xf numFmtId="0" fontId="112" fillId="0" borderId="178" xfId="0" applyFont="1" applyBorder="1"/>
    <xf numFmtId="42" fontId="113" fillId="26" borderId="179" xfId="0" applyNumberFormat="1" applyFont="1" applyFill="1" applyBorder="1" applyAlignment="1">
      <alignment horizontal="center"/>
    </xf>
    <xf numFmtId="42" fontId="113" fillId="26" borderId="178" xfId="0" applyNumberFormat="1" applyFont="1" applyFill="1" applyBorder="1" applyAlignment="1">
      <alignment horizontal="center"/>
    </xf>
    <xf numFmtId="10" fontId="81" fillId="8" borderId="30" xfId="2" applyNumberFormat="1" applyFont="1" applyFill="1" applyBorder="1" applyAlignment="1" applyProtection="1">
      <alignment horizontal="center" vertical="center"/>
      <protection hidden="1"/>
    </xf>
    <xf numFmtId="10" fontId="81" fillId="8" borderId="14" xfId="2" applyNumberFormat="1" applyFont="1" applyFill="1" applyBorder="1" applyAlignment="1" applyProtection="1">
      <alignment horizontal="center" vertical="center"/>
      <protection hidden="1"/>
    </xf>
    <xf numFmtId="0" fontId="6" fillId="10" borderId="13" xfId="0" applyFont="1" applyFill="1" applyBorder="1" applyAlignment="1" applyProtection="1">
      <alignment horizontal="center" vertical="center" wrapText="1"/>
      <protection hidden="1"/>
    </xf>
    <xf numFmtId="0" fontId="6" fillId="10" borderId="19" xfId="0" applyFont="1" applyFill="1" applyBorder="1" applyAlignment="1" applyProtection="1">
      <alignment horizontal="center" vertical="center" wrapText="1"/>
      <protection hidden="1"/>
    </xf>
    <xf numFmtId="0" fontId="6" fillId="10" borderId="14" xfId="0" applyFont="1" applyFill="1" applyBorder="1" applyAlignment="1" applyProtection="1">
      <alignment horizontal="center" vertical="center" wrapText="1"/>
      <protection hidden="1"/>
    </xf>
    <xf numFmtId="42" fontId="80" fillId="2" borderId="30" xfId="1" applyNumberFormat="1" applyFont="1" applyFill="1" applyBorder="1" applyAlignment="1">
      <alignment horizontal="center"/>
    </xf>
    <xf numFmtId="42" fontId="80" fillId="2" borderId="14" xfId="1" applyNumberFormat="1" applyFont="1" applyFill="1" applyBorder="1" applyAlignment="1">
      <alignment horizontal="center"/>
    </xf>
    <xf numFmtId="42" fontId="80" fillId="2" borderId="36" xfId="1" applyNumberFormat="1" applyFont="1" applyFill="1" applyBorder="1" applyAlignment="1" applyProtection="1">
      <alignment horizontal="center"/>
      <protection hidden="1"/>
    </xf>
    <xf numFmtId="42" fontId="80" fillId="2" borderId="79" xfId="1" applyNumberFormat="1" applyFont="1" applyFill="1" applyBorder="1" applyAlignment="1" applyProtection="1">
      <alignment horizontal="center"/>
      <protection hidden="1"/>
    </xf>
    <xf numFmtId="42" fontId="80" fillId="2" borderId="43" xfId="1" applyNumberFormat="1" applyFont="1" applyFill="1" applyBorder="1" applyAlignment="1">
      <alignment horizontal="center"/>
    </xf>
    <xf numFmtId="42" fontId="80" fillId="2" borderId="69" xfId="1" applyNumberFormat="1" applyFont="1" applyFill="1" applyBorder="1" applyAlignment="1">
      <alignment horizontal="center"/>
    </xf>
    <xf numFmtId="164" fontId="70" fillId="2" borderId="76" xfId="1" applyNumberFormat="1" applyFont="1" applyFill="1" applyBorder="1" applyAlignment="1" applyProtection="1">
      <alignment horizontal="center"/>
      <protection locked="0" hidden="1"/>
    </xf>
    <xf numFmtId="164" fontId="70" fillId="2" borderId="69" xfId="1" applyNumberFormat="1" applyFont="1" applyFill="1" applyBorder="1" applyAlignment="1" applyProtection="1">
      <alignment horizontal="center"/>
      <protection locked="0" hidden="1"/>
    </xf>
    <xf numFmtId="42" fontId="70" fillId="8" borderId="105" xfId="1" applyNumberFormat="1" applyFont="1" applyFill="1" applyBorder="1" applyAlignment="1" applyProtection="1">
      <alignment horizontal="center"/>
      <protection hidden="1"/>
    </xf>
    <xf numFmtId="42" fontId="70" fillId="8" borderId="113" xfId="1" applyNumberFormat="1" applyFont="1" applyFill="1" applyBorder="1" applyAlignment="1" applyProtection="1">
      <alignment horizontal="center"/>
      <protection hidden="1"/>
    </xf>
    <xf numFmtId="42" fontId="80" fillId="2" borderId="32" xfId="1" applyNumberFormat="1" applyFont="1" applyFill="1" applyBorder="1" applyAlignment="1">
      <alignment horizontal="center"/>
    </xf>
    <xf numFmtId="42" fontId="80" fillId="2" borderId="20" xfId="1" applyNumberFormat="1" applyFont="1" applyFill="1" applyBorder="1" applyAlignment="1">
      <alignment horizontal="center"/>
    </xf>
    <xf numFmtId="164" fontId="70" fillId="2" borderId="11" xfId="1" applyNumberFormat="1" applyFont="1" applyFill="1" applyBorder="1" applyAlignment="1" applyProtection="1">
      <alignment horizontal="center"/>
      <protection locked="0" hidden="1"/>
    </xf>
    <xf numFmtId="164" fontId="70" fillId="2" borderId="20" xfId="1" applyNumberFormat="1" applyFont="1" applyFill="1" applyBorder="1" applyAlignment="1" applyProtection="1">
      <alignment horizontal="center"/>
      <protection locked="0" hidden="1"/>
    </xf>
    <xf numFmtId="0" fontId="116" fillId="31" borderId="0" xfId="0" applyFont="1" applyFill="1" applyAlignment="1">
      <alignment horizontal="center" vertical="center"/>
    </xf>
    <xf numFmtId="0" fontId="66" fillId="0" borderId="71" xfId="0" applyFont="1" applyBorder="1" applyAlignment="1">
      <alignment horizontal="center"/>
    </xf>
    <xf numFmtId="42" fontId="70" fillId="2" borderId="13" xfId="1" applyNumberFormat="1" applyFont="1" applyFill="1" applyBorder="1" applyAlignment="1">
      <alignment horizontal="center"/>
    </xf>
    <xf numFmtId="42" fontId="70" fillId="2" borderId="14" xfId="1" applyNumberFormat="1" applyFont="1" applyFill="1" applyBorder="1" applyAlignment="1">
      <alignment horizontal="center"/>
    </xf>
    <xf numFmtId="42" fontId="70" fillId="2" borderId="70" xfId="1" applyNumberFormat="1" applyFont="1" applyFill="1" applyBorder="1" applyAlignment="1">
      <alignment horizontal="center"/>
    </xf>
    <xf numFmtId="42" fontId="70" fillId="2" borderId="79" xfId="1" applyNumberFormat="1" applyFont="1" applyFill="1" applyBorder="1" applyAlignment="1">
      <alignment horizontal="center"/>
    </xf>
    <xf numFmtId="164" fontId="70" fillId="2" borderId="16" xfId="1" applyNumberFormat="1" applyFont="1" applyFill="1" applyBorder="1" applyAlignment="1" applyProtection="1">
      <alignment horizontal="center"/>
      <protection locked="0" hidden="1"/>
    </xf>
    <xf numFmtId="164" fontId="70" fillId="2" borderId="25" xfId="1" applyNumberFormat="1" applyFont="1" applyFill="1" applyBorder="1" applyAlignment="1" applyProtection="1">
      <alignment horizontal="center"/>
      <protection locked="0" hidden="1"/>
    </xf>
    <xf numFmtId="164" fontId="70" fillId="2" borderId="11" xfId="1" applyNumberFormat="1" applyFont="1" applyFill="1" applyBorder="1" applyAlignment="1" applyProtection="1">
      <alignment horizontal="center"/>
      <protection hidden="1"/>
    </xf>
    <xf numFmtId="164" fontId="70" fillId="2" borderId="20" xfId="1" applyNumberFormat="1" applyFont="1" applyFill="1" applyBorder="1" applyAlignment="1" applyProtection="1">
      <alignment horizontal="center"/>
      <protection hidden="1"/>
    </xf>
    <xf numFmtId="0" fontId="4" fillId="10" borderId="67" xfId="0" applyFont="1" applyFill="1" applyBorder="1" applyAlignment="1" applyProtection="1">
      <alignment horizontal="center" wrapText="1"/>
      <protection hidden="1"/>
    </xf>
    <xf numFmtId="0" fontId="4" fillId="10" borderId="34" xfId="0" applyFont="1" applyFill="1" applyBorder="1" applyAlignment="1" applyProtection="1">
      <alignment horizontal="center" wrapText="1"/>
      <protection hidden="1"/>
    </xf>
    <xf numFmtId="0" fontId="4" fillId="10" borderId="66" xfId="0" applyFont="1" applyFill="1" applyBorder="1" applyAlignment="1" applyProtection="1">
      <alignment horizontal="center" wrapText="1"/>
      <protection hidden="1"/>
    </xf>
    <xf numFmtId="0" fontId="35" fillId="10" borderId="29" xfId="0" applyFont="1" applyFill="1" applyBorder="1" applyAlignment="1" applyProtection="1">
      <alignment horizontal="center"/>
      <protection hidden="1"/>
    </xf>
    <xf numFmtId="164" fontId="35" fillId="10" borderId="29" xfId="1" applyNumberFormat="1" applyFont="1" applyFill="1" applyBorder="1" applyAlignment="1" applyProtection="1">
      <alignment horizontal="center"/>
      <protection hidden="1"/>
    </xf>
    <xf numFmtId="0" fontId="35" fillId="10" borderId="66" xfId="0" applyFont="1" applyFill="1" applyBorder="1" applyAlignment="1" applyProtection="1">
      <alignment horizontal="center"/>
      <protection hidden="1"/>
    </xf>
    <xf numFmtId="0" fontId="35" fillId="10" borderId="34" xfId="0" applyFont="1" applyFill="1" applyBorder="1" applyAlignment="1" applyProtection="1">
      <alignment horizontal="center"/>
      <protection hidden="1"/>
    </xf>
    <xf numFmtId="164" fontId="35" fillId="10" borderId="66" xfId="1" applyNumberFormat="1" applyFont="1" applyFill="1" applyBorder="1" applyAlignment="1" applyProtection="1">
      <alignment horizontal="center"/>
      <protection hidden="1"/>
    </xf>
    <xf numFmtId="164" fontId="35" fillId="10" borderId="34" xfId="1" applyNumberFormat="1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67" fillId="0" borderId="17" xfId="0" applyFont="1" applyBorder="1" applyAlignment="1" applyProtection="1">
      <alignment horizontal="center" vertical="center" wrapText="1"/>
      <protection hidden="1"/>
    </xf>
    <xf numFmtId="164" fontId="4" fillId="10" borderId="30" xfId="1" applyNumberFormat="1" applyFont="1" applyFill="1" applyBorder="1" applyAlignment="1">
      <alignment horizontal="center" wrapText="1"/>
    </xf>
    <xf numFmtId="164" fontId="4" fillId="10" borderId="28" xfId="1" applyNumberFormat="1" applyFont="1" applyFill="1" applyBorder="1" applyAlignment="1">
      <alignment horizontal="center" wrapText="1"/>
    </xf>
    <xf numFmtId="42" fontId="69" fillId="10" borderId="68" xfId="1" applyNumberFormat="1" applyFont="1" applyFill="1" applyBorder="1" applyAlignment="1">
      <alignment horizontal="center"/>
    </xf>
    <xf numFmtId="42" fontId="78" fillId="2" borderId="67" xfId="1" applyNumberFormat="1" applyFont="1" applyFill="1" applyBorder="1" applyAlignment="1">
      <alignment horizontal="center"/>
    </xf>
    <xf numFmtId="42" fontId="78" fillId="2" borderId="83" xfId="1" applyNumberFormat="1" applyFont="1" applyFill="1" applyBorder="1" applyAlignment="1">
      <alignment horizontal="center"/>
    </xf>
    <xf numFmtId="42" fontId="69" fillId="7" borderId="30" xfId="1" applyNumberFormat="1" applyFont="1" applyFill="1" applyBorder="1" applyAlignment="1">
      <alignment horizontal="center"/>
    </xf>
    <xf numFmtId="42" fontId="69" fillId="7" borderId="28" xfId="1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 wrapText="1"/>
    </xf>
    <xf numFmtId="44" fontId="68" fillId="31" borderId="4" xfId="1" applyFont="1" applyFill="1" applyBorder="1" applyAlignment="1">
      <alignment horizontal="center" vertical="center"/>
    </xf>
    <xf numFmtId="44" fontId="68" fillId="31" borderId="6" xfId="1" applyFont="1" applyFill="1" applyBorder="1" applyAlignment="1">
      <alignment horizontal="center" vertical="center"/>
    </xf>
    <xf numFmtId="42" fontId="113" fillId="26" borderId="185" xfId="0" applyNumberFormat="1" applyFont="1" applyFill="1" applyBorder="1" applyAlignment="1">
      <alignment horizontal="center"/>
    </xf>
    <xf numFmtId="42" fontId="113" fillId="26" borderId="186" xfId="0" applyNumberFormat="1" applyFont="1" applyFill="1" applyBorder="1" applyAlignment="1">
      <alignment horizontal="center"/>
    </xf>
    <xf numFmtId="0" fontId="88" fillId="0" borderId="26" xfId="0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10" fontId="69" fillId="7" borderId="30" xfId="2" applyNumberFormat="1" applyFont="1" applyFill="1" applyBorder="1" applyAlignment="1">
      <alignment horizontal="center"/>
    </xf>
    <xf numFmtId="10" fontId="69" fillId="7" borderId="28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70" fillId="2" borderId="36" xfId="1" applyNumberFormat="1" applyFont="1" applyFill="1" applyBorder="1" applyAlignment="1">
      <alignment horizontal="center" vertical="center"/>
    </xf>
    <xf numFmtId="164" fontId="70" fillId="2" borderId="79" xfId="1" applyNumberFormat="1" applyFont="1" applyFill="1" applyBorder="1" applyAlignment="1">
      <alignment horizontal="center" vertical="center"/>
    </xf>
    <xf numFmtId="164" fontId="70" fillId="2" borderId="66" xfId="1" applyNumberFormat="1" applyFont="1" applyFill="1" applyBorder="1" applyAlignment="1">
      <alignment horizontal="center"/>
    </xf>
    <xf numFmtId="164" fontId="70" fillId="2" borderId="34" xfId="1" applyNumberFormat="1" applyFont="1" applyFill="1" applyBorder="1" applyAlignment="1">
      <alignment horizontal="center"/>
    </xf>
    <xf numFmtId="42" fontId="80" fillId="2" borderId="76" xfId="1" applyNumberFormat="1" applyFont="1" applyFill="1" applyBorder="1" applyAlignment="1">
      <alignment horizontal="center"/>
    </xf>
    <xf numFmtId="42" fontId="80" fillId="2" borderId="27" xfId="1" applyNumberFormat="1" applyFont="1" applyFill="1" applyBorder="1" applyAlignment="1">
      <alignment horizontal="center"/>
    </xf>
    <xf numFmtId="0" fontId="71" fillId="10" borderId="70" xfId="0" applyFont="1" applyFill="1" applyBorder="1" applyAlignment="1">
      <alignment horizontal="center" vertical="center" wrapText="1"/>
    </xf>
    <xf numFmtId="0" fontId="71" fillId="10" borderId="27" xfId="0" applyFont="1" applyFill="1" applyBorder="1" applyAlignment="1">
      <alignment horizontal="center" vertical="center" wrapText="1"/>
    </xf>
    <xf numFmtId="0" fontId="71" fillId="10" borderId="79" xfId="0" applyFont="1" applyFill="1" applyBorder="1" applyAlignment="1">
      <alignment horizontal="center" vertical="center" wrapText="1"/>
    </xf>
    <xf numFmtId="42" fontId="80" fillId="2" borderId="79" xfId="1" applyNumberFormat="1" applyFont="1" applyFill="1" applyBorder="1" applyAlignment="1">
      <alignment horizontal="center"/>
    </xf>
    <xf numFmtId="0" fontId="100" fillId="31" borderId="66" xfId="0" applyFont="1" applyFill="1" applyBorder="1" applyAlignment="1">
      <alignment horizontal="center" vertical="center" wrapText="1"/>
    </xf>
    <xf numFmtId="0" fontId="103" fillId="31" borderId="71" xfId="0" applyFont="1" applyFill="1" applyBorder="1" applyAlignment="1">
      <alignment horizontal="center" vertical="center" wrapText="1"/>
    </xf>
    <xf numFmtId="0" fontId="103" fillId="31" borderId="34" xfId="0" applyFont="1" applyFill="1" applyBorder="1" applyAlignment="1">
      <alignment horizontal="center" vertical="center" wrapText="1"/>
    </xf>
    <xf numFmtId="0" fontId="97" fillId="31" borderId="66" xfId="0" applyFont="1" applyFill="1" applyBorder="1" applyAlignment="1">
      <alignment horizontal="center" vertical="center" wrapText="1"/>
    </xf>
    <xf numFmtId="0" fontId="65" fillId="31" borderId="71" xfId="0" applyFont="1" applyFill="1" applyBorder="1" applyAlignment="1">
      <alignment horizontal="center" vertical="center" wrapText="1"/>
    </xf>
    <xf numFmtId="0" fontId="65" fillId="31" borderId="34" xfId="0" applyFont="1" applyFill="1" applyBorder="1" applyAlignment="1">
      <alignment horizontal="center" vertical="center" wrapText="1"/>
    </xf>
    <xf numFmtId="44" fontId="68" fillId="32" borderId="4" xfId="1" applyFont="1" applyFill="1" applyBorder="1" applyAlignment="1">
      <alignment horizontal="center" vertical="center"/>
    </xf>
    <xf numFmtId="44" fontId="68" fillId="32" borderId="6" xfId="1" applyFont="1" applyFill="1" applyBorder="1" applyAlignment="1">
      <alignment horizontal="center" vertical="center"/>
    </xf>
    <xf numFmtId="0" fontId="86" fillId="0" borderId="80" xfId="0" applyFont="1" applyBorder="1" applyAlignment="1">
      <alignment horizontal="center" vertical="center"/>
    </xf>
    <xf numFmtId="42" fontId="70" fillId="2" borderId="88" xfId="1" applyNumberFormat="1" applyFont="1" applyFill="1" applyBorder="1" applyAlignment="1">
      <alignment horizontal="center"/>
    </xf>
    <xf numFmtId="42" fontId="70" fillId="2" borderId="56" xfId="1" applyNumberFormat="1" applyFont="1" applyFill="1" applyBorder="1" applyAlignment="1">
      <alignment horizontal="center"/>
    </xf>
    <xf numFmtId="42" fontId="70" fillId="0" borderId="11" xfId="1" applyNumberFormat="1" applyFont="1" applyBorder="1" applyAlignment="1" applyProtection="1">
      <alignment horizontal="center"/>
      <protection locked="0" hidden="1"/>
    </xf>
    <xf numFmtId="42" fontId="70" fillId="0" borderId="20" xfId="1" applyNumberFormat="1" applyFont="1" applyBorder="1" applyAlignment="1" applyProtection="1">
      <alignment horizontal="center"/>
      <protection locked="0" hidden="1"/>
    </xf>
    <xf numFmtId="42" fontId="70" fillId="0" borderId="13" xfId="1" applyNumberFormat="1" applyFont="1" applyBorder="1" applyAlignment="1" applyProtection="1">
      <alignment horizontal="center"/>
      <protection locked="0" hidden="1"/>
    </xf>
    <xf numFmtId="42" fontId="70" fillId="0" borderId="14" xfId="1" applyNumberFormat="1" applyFont="1" applyBorder="1" applyAlignment="1" applyProtection="1">
      <alignment horizontal="center"/>
      <protection locked="0" hidden="1"/>
    </xf>
    <xf numFmtId="44" fontId="68" fillId="32" borderId="2" xfId="1" applyFont="1" applyFill="1" applyBorder="1" applyAlignment="1">
      <alignment horizontal="center" vertical="center"/>
    </xf>
    <xf numFmtId="44" fontId="68" fillId="32" borderId="18" xfId="1" applyFont="1" applyFill="1" applyBorder="1" applyAlignment="1">
      <alignment horizontal="center" vertical="center"/>
    </xf>
    <xf numFmtId="42" fontId="70" fillId="2" borderId="11" xfId="1" applyNumberFormat="1" applyFont="1" applyFill="1" applyBorder="1" applyAlignment="1">
      <alignment horizontal="center"/>
    </xf>
    <xf numFmtId="42" fontId="70" fillId="2" borderId="20" xfId="1" applyNumberFormat="1" applyFont="1" applyFill="1" applyBorder="1" applyAlignment="1">
      <alignment horizontal="center"/>
    </xf>
    <xf numFmtId="0" fontId="67" fillId="0" borderId="17" xfId="0" applyFont="1" applyBorder="1" applyAlignment="1">
      <alignment horizontal="left" vertical="center" wrapText="1"/>
    </xf>
    <xf numFmtId="0" fontId="79" fillId="0" borderId="0" xfId="0" applyFont="1" applyAlignment="1">
      <alignment horizontal="center"/>
    </xf>
    <xf numFmtId="44" fontId="68" fillId="32" borderId="7" xfId="1" applyFont="1" applyFill="1" applyBorder="1" applyAlignment="1">
      <alignment horizontal="center" vertical="center"/>
    </xf>
    <xf numFmtId="44" fontId="68" fillId="32" borderId="10" xfId="1" applyFont="1" applyFill="1" applyBorder="1" applyAlignment="1">
      <alignment horizontal="center" vertical="center"/>
    </xf>
    <xf numFmtId="42" fontId="70" fillId="2" borderId="84" xfId="1" applyNumberFormat="1" applyFont="1" applyFill="1" applyBorder="1" applyAlignment="1">
      <alignment horizontal="center"/>
    </xf>
    <xf numFmtId="42" fontId="70" fillId="2" borderId="33" xfId="1" applyNumberFormat="1" applyFont="1" applyFill="1" applyBorder="1" applyAlignment="1">
      <alignment horizontal="center"/>
    </xf>
    <xf numFmtId="42" fontId="70" fillId="2" borderId="4" xfId="1" applyNumberFormat="1" applyFont="1" applyFill="1" applyBorder="1" applyAlignment="1">
      <alignment horizontal="center"/>
    </xf>
    <xf numFmtId="42" fontId="70" fillId="2" borderId="5" xfId="1" applyNumberFormat="1" applyFont="1" applyFill="1" applyBorder="1" applyAlignment="1">
      <alignment horizontal="center"/>
    </xf>
    <xf numFmtId="42" fontId="70" fillId="2" borderId="6" xfId="1" applyNumberFormat="1" applyFont="1" applyFill="1" applyBorder="1" applyAlignment="1">
      <alignment horizontal="center"/>
    </xf>
    <xf numFmtId="0" fontId="67" fillId="0" borderId="3" xfId="0" applyFont="1" applyBorder="1" applyAlignment="1">
      <alignment horizontal="left" vertical="center" wrapText="1"/>
    </xf>
    <xf numFmtId="42" fontId="69" fillId="31" borderId="43" xfId="0" applyNumberFormat="1" applyFont="1" applyFill="1" applyBorder="1" applyAlignment="1">
      <alignment horizontal="center"/>
    </xf>
    <xf numFmtId="42" fontId="69" fillId="31" borderId="37" xfId="0" applyNumberFormat="1" applyFont="1" applyFill="1" applyBorder="1" applyAlignment="1">
      <alignment horizontal="center"/>
    </xf>
    <xf numFmtId="42" fontId="80" fillId="2" borderId="70" xfId="1" applyNumberFormat="1" applyFont="1" applyFill="1" applyBorder="1" applyAlignment="1">
      <alignment horizontal="center"/>
    </xf>
    <xf numFmtId="164" fontId="70" fillId="2" borderId="43" xfId="1" applyNumberFormat="1" applyFont="1" applyFill="1" applyBorder="1" applyAlignment="1">
      <alignment horizontal="center"/>
    </xf>
    <xf numFmtId="164" fontId="70" fillId="2" borderId="69" xfId="1" applyNumberFormat="1" applyFont="1" applyFill="1" applyBorder="1" applyAlignment="1">
      <alignment horizontal="center"/>
    </xf>
    <xf numFmtId="42" fontId="70" fillId="2" borderId="89" xfId="1" applyNumberFormat="1" applyFont="1" applyFill="1" applyBorder="1" applyAlignment="1">
      <alignment horizontal="center"/>
    </xf>
    <xf numFmtId="42" fontId="70" fillId="2" borderId="85" xfId="1" applyNumberFormat="1" applyFont="1" applyFill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42" fontId="80" fillId="2" borderId="43" xfId="1" applyNumberFormat="1" applyFont="1" applyFill="1" applyBorder="1" applyAlignment="1" applyProtection="1">
      <alignment horizontal="center"/>
      <protection hidden="1"/>
    </xf>
    <xf numFmtId="42" fontId="80" fillId="2" borderId="69" xfId="1" applyNumberFormat="1" applyFont="1" applyFill="1" applyBorder="1" applyAlignment="1" applyProtection="1">
      <alignment horizontal="center"/>
      <protection hidden="1"/>
    </xf>
    <xf numFmtId="42" fontId="80" fillId="2" borderId="36" xfId="1" applyNumberFormat="1" applyFont="1" applyFill="1" applyBorder="1" applyAlignment="1">
      <alignment horizontal="center"/>
    </xf>
    <xf numFmtId="0" fontId="71" fillId="10" borderId="13" xfId="0" applyFont="1" applyFill="1" applyBorder="1" applyAlignment="1">
      <alignment horizontal="center" vertical="center" wrapText="1"/>
    </xf>
    <xf numFmtId="0" fontId="71" fillId="10" borderId="19" xfId="0" applyFont="1" applyFill="1" applyBorder="1" applyAlignment="1">
      <alignment horizontal="center" vertical="center" wrapText="1"/>
    </xf>
    <xf numFmtId="0" fontId="71" fillId="10" borderId="14" xfId="0" applyFont="1" applyFill="1" applyBorder="1" applyAlignment="1">
      <alignment horizontal="center" vertical="center" wrapText="1"/>
    </xf>
    <xf numFmtId="164" fontId="70" fillId="2" borderId="30" xfId="1" applyNumberFormat="1" applyFont="1" applyFill="1" applyBorder="1" applyAlignment="1">
      <alignment horizontal="center" vertical="center"/>
    </xf>
    <xf numFmtId="164" fontId="70" fillId="2" borderId="14" xfId="1" applyNumberFormat="1" applyFont="1" applyFill="1" applyBorder="1" applyAlignment="1">
      <alignment horizontal="center" vertical="center"/>
    </xf>
    <xf numFmtId="10" fontId="69" fillId="7" borderId="36" xfId="2" applyNumberFormat="1" applyFont="1" applyFill="1" applyBorder="1" applyAlignment="1">
      <alignment horizontal="center"/>
    </xf>
    <xf numFmtId="10" fontId="69" fillId="7" borderId="95" xfId="2" applyNumberFormat="1" applyFont="1" applyFill="1" applyBorder="1" applyAlignment="1">
      <alignment horizontal="center"/>
    </xf>
    <xf numFmtId="42" fontId="69" fillId="7" borderId="36" xfId="1" applyNumberFormat="1" applyFont="1" applyFill="1" applyBorder="1" applyAlignment="1">
      <alignment horizontal="center"/>
    </xf>
    <xf numFmtId="42" fontId="69" fillId="7" borderId="95" xfId="1" applyNumberFormat="1" applyFont="1" applyFill="1" applyBorder="1" applyAlignment="1">
      <alignment horizontal="center"/>
    </xf>
    <xf numFmtId="44" fontId="68" fillId="31" borderId="184" xfId="1" applyFont="1" applyFill="1" applyBorder="1" applyAlignment="1">
      <alignment horizontal="center" vertical="center"/>
    </xf>
    <xf numFmtId="42" fontId="69" fillId="31" borderId="30" xfId="0" applyNumberFormat="1" applyFont="1" applyFill="1" applyBorder="1" applyAlignment="1">
      <alignment horizontal="center"/>
    </xf>
    <xf numFmtId="42" fontId="69" fillId="31" borderId="28" xfId="0" applyNumberFormat="1" applyFont="1" applyFill="1" applyBorder="1" applyAlignment="1">
      <alignment horizontal="center"/>
    </xf>
    <xf numFmtId="164" fontId="70" fillId="2" borderId="83" xfId="1" applyNumberFormat="1" applyFont="1" applyFill="1" applyBorder="1" applyAlignment="1">
      <alignment horizontal="center"/>
    </xf>
    <xf numFmtId="0" fontId="2" fillId="17" borderId="29" xfId="0" applyFont="1" applyFill="1" applyBorder="1" applyAlignment="1">
      <alignment horizontal="center" vertical="center"/>
    </xf>
    <xf numFmtId="0" fontId="2" fillId="5" borderId="39" xfId="0" applyFont="1" applyFill="1" applyBorder="1" applyAlignment="1" applyProtection="1">
      <alignment horizontal="left" vertical="center"/>
      <protection locked="0"/>
    </xf>
    <xf numFmtId="0" fontId="11" fillId="32" borderId="66" xfId="0" applyFont="1" applyFill="1" applyBorder="1" applyAlignment="1">
      <alignment horizontal="center"/>
    </xf>
    <xf numFmtId="0" fontId="11" fillId="32" borderId="71" xfId="0" applyFont="1" applyFill="1" applyBorder="1" applyAlignment="1">
      <alignment horizontal="center"/>
    </xf>
    <xf numFmtId="0" fontId="4" fillId="32" borderId="66" xfId="0" applyFont="1" applyFill="1" applyBorder="1" applyAlignment="1">
      <alignment horizontal="center" vertical="center" wrapText="1"/>
    </xf>
    <xf numFmtId="0" fontId="4" fillId="32" borderId="71" xfId="0" applyFont="1" applyFill="1" applyBorder="1" applyAlignment="1">
      <alignment horizontal="center" vertical="center" wrapText="1"/>
    </xf>
    <xf numFmtId="0" fontId="63" fillId="0" borderId="66" xfId="0" applyFont="1" applyBorder="1" applyAlignment="1" applyProtection="1">
      <alignment horizontal="center" vertical="center" wrapText="1"/>
      <protection locked="0"/>
    </xf>
    <xf numFmtId="0" fontId="63" fillId="0" borderId="71" xfId="0" applyFont="1" applyBorder="1" applyAlignment="1" applyProtection="1">
      <alignment horizontal="center" vertical="center" wrapText="1"/>
      <protection locked="0"/>
    </xf>
    <xf numFmtId="0" fontId="2" fillId="5" borderId="36" xfId="0" applyFont="1" applyFill="1" applyBorder="1" applyAlignment="1" applyProtection="1">
      <alignment horizontal="left"/>
      <protection locked="0"/>
    </xf>
    <xf numFmtId="0" fontId="2" fillId="5" borderId="95" xfId="0" applyFont="1" applyFill="1" applyBorder="1" applyAlignment="1" applyProtection="1">
      <alignment horizontal="left"/>
      <protection locked="0"/>
    </xf>
    <xf numFmtId="0" fontId="2" fillId="17" borderId="126" xfId="0" applyFont="1" applyFill="1" applyBorder="1" applyAlignment="1">
      <alignment horizontal="left"/>
    </xf>
    <xf numFmtId="0" fontId="2" fillId="17" borderId="92" xfId="0" applyFont="1" applyFill="1" applyBorder="1" applyAlignment="1">
      <alignment horizontal="left"/>
    </xf>
    <xf numFmtId="0" fontId="2" fillId="5" borderId="39" xfId="0" applyFont="1" applyFill="1" applyBorder="1" applyAlignment="1" applyProtection="1">
      <alignment horizontal="left"/>
      <protection locked="0"/>
    </xf>
    <xf numFmtId="0" fontId="2" fillId="17" borderId="30" xfId="0" applyFont="1" applyFill="1" applyBorder="1" applyAlignment="1">
      <alignment horizontal="left"/>
    </xf>
    <xf numFmtId="0" fontId="2" fillId="17" borderId="28" xfId="0" applyFont="1" applyFill="1" applyBorder="1" applyAlignment="1">
      <alignment horizontal="left"/>
    </xf>
    <xf numFmtId="0" fontId="2" fillId="17" borderId="30" xfId="0" applyFont="1" applyFill="1" applyBorder="1" applyAlignment="1">
      <alignment horizontal="left" vertical="top"/>
    </xf>
    <xf numFmtId="0" fontId="2" fillId="17" borderId="28" xfId="0" applyFont="1" applyFill="1" applyBorder="1" applyAlignment="1">
      <alignment horizontal="left" vertical="top"/>
    </xf>
    <xf numFmtId="0" fontId="100" fillId="31" borderId="0" xfId="0" applyFont="1" applyFill="1" applyAlignment="1">
      <alignment horizontal="center" vertical="top"/>
    </xf>
    <xf numFmtId="0" fontId="11" fillId="13" borderId="66" xfId="0" applyFont="1" applyFill="1" applyBorder="1" applyAlignment="1">
      <alignment horizontal="center"/>
    </xf>
    <xf numFmtId="0" fontId="11" fillId="13" borderId="71" xfId="0" applyFont="1" applyFill="1" applyBorder="1" applyAlignment="1">
      <alignment horizontal="center"/>
    </xf>
    <xf numFmtId="0" fontId="11" fillId="13" borderId="34" xfId="0" applyFont="1" applyFill="1" applyBorder="1" applyAlignment="1">
      <alignment horizontal="center"/>
    </xf>
    <xf numFmtId="0" fontId="63" fillId="0" borderId="34" xfId="0" applyFont="1" applyBorder="1" applyAlignment="1" applyProtection="1">
      <alignment horizontal="center" vertical="center" wrapText="1"/>
      <protection locked="0"/>
    </xf>
    <xf numFmtId="0" fontId="11" fillId="32" borderId="4" xfId="0" applyFont="1" applyFill="1" applyBorder="1" applyAlignment="1">
      <alignment horizontal="center"/>
    </xf>
    <xf numFmtId="0" fontId="11" fillId="32" borderId="5" xfId="0" applyFont="1" applyFill="1" applyBorder="1" applyAlignment="1">
      <alignment horizontal="center"/>
    </xf>
    <xf numFmtId="0" fontId="11" fillId="32" borderId="6" xfId="0" applyFont="1" applyFill="1" applyBorder="1" applyAlignment="1">
      <alignment horizontal="center"/>
    </xf>
    <xf numFmtId="0" fontId="63" fillId="0" borderId="126" xfId="0" applyFont="1" applyBorder="1" applyAlignment="1" applyProtection="1">
      <alignment horizontal="center" vertical="center" wrapText="1"/>
      <protection locked="0"/>
    </xf>
    <xf numFmtId="0" fontId="63" fillId="0" borderId="17" xfId="0" applyFont="1" applyBorder="1" applyAlignment="1" applyProtection="1">
      <alignment horizontal="center" vertical="center" wrapText="1"/>
      <protection locked="0"/>
    </xf>
    <xf numFmtId="0" fontId="37" fillId="0" borderId="170" xfId="0" applyFont="1" applyBorder="1" applyAlignment="1">
      <alignment horizontal="center"/>
    </xf>
    <xf numFmtId="0" fontId="37" fillId="0" borderId="166" xfId="0" applyFont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97" fillId="31" borderId="4" xfId="0" applyFont="1" applyFill="1" applyBorder="1" applyAlignment="1">
      <alignment horizontal="center" vertical="center" wrapText="1"/>
    </xf>
    <xf numFmtId="0" fontId="97" fillId="31" borderId="5" xfId="0" applyFont="1" applyFill="1" applyBorder="1" applyAlignment="1">
      <alignment horizontal="center" vertical="center" wrapText="1"/>
    </xf>
    <xf numFmtId="0" fontId="97" fillId="31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0" fillId="7" borderId="86" xfId="1" applyNumberFormat="1" applyFont="1" applyFill="1" applyBorder="1" applyAlignment="1">
      <alignment horizontal="center" vertical="center"/>
    </xf>
    <xf numFmtId="164" fontId="0" fillId="7" borderId="48" xfId="1" applyNumberFormat="1" applyFont="1" applyFill="1" applyBorder="1" applyAlignment="1">
      <alignment horizontal="center" vertical="center"/>
    </xf>
    <xf numFmtId="164" fontId="0" fillId="7" borderId="125" xfId="1" applyNumberFormat="1" applyFont="1" applyFill="1" applyBorder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97" fillId="31" borderId="3" xfId="0" applyFont="1" applyFill="1" applyBorder="1" applyAlignment="1">
      <alignment horizontal="left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0" fillId="5" borderId="101" xfId="0" applyFill="1" applyBorder="1" applyAlignment="1">
      <alignment horizontal="center" vertical="center"/>
    </xf>
    <xf numFmtId="0" fontId="11" fillId="2" borderId="99" xfId="0" applyFont="1" applyFill="1" applyBorder="1" applyAlignment="1">
      <alignment horizontal="center" vertical="center"/>
    </xf>
    <xf numFmtId="0" fontId="11" fillId="2" borderId="102" xfId="0" applyFont="1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117" xfId="0" applyFont="1" applyBorder="1" applyAlignment="1">
      <alignment horizontal="center"/>
    </xf>
    <xf numFmtId="0" fontId="23" fillId="0" borderId="11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40" fillId="0" borderId="0" xfId="0" applyFont="1" applyAlignment="1">
      <alignment horizontal="left" vertical="center"/>
    </xf>
    <xf numFmtId="0" fontId="115" fillId="31" borderId="5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05" xfId="0" applyFont="1" applyBorder="1" applyAlignment="1">
      <alignment horizontal="center"/>
    </xf>
    <xf numFmtId="0" fontId="11" fillId="0" borderId="119" xfId="0" applyFont="1" applyBorder="1" applyAlignment="1">
      <alignment horizontal="center"/>
    </xf>
    <xf numFmtId="0" fontId="11" fillId="0" borderId="113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4" fillId="2" borderId="89" xfId="0" applyFont="1" applyFill="1" applyBorder="1" applyAlignment="1">
      <alignment horizontal="center" vertical="center"/>
    </xf>
    <xf numFmtId="0" fontId="44" fillId="2" borderId="10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13" borderId="11" xfId="0" applyFont="1" applyFill="1" applyBorder="1" applyAlignment="1">
      <alignment horizontal="left"/>
    </xf>
    <xf numFmtId="0" fontId="23" fillId="13" borderId="20" xfId="0" applyFont="1" applyFill="1" applyBorder="1" applyAlignment="1">
      <alignment horizontal="left"/>
    </xf>
    <xf numFmtId="0" fontId="4" fillId="14" borderId="81" xfId="0" applyFont="1" applyFill="1" applyBorder="1" applyAlignment="1">
      <alignment horizontal="center"/>
    </xf>
    <xf numFmtId="0" fontId="4" fillId="14" borderId="51" xfId="0" applyFont="1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23" fillId="8" borderId="11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horizontal="center" vertical="center" wrapText="1"/>
    </xf>
    <xf numFmtId="0" fontId="23" fillId="8" borderId="81" xfId="0" applyFont="1" applyFill="1" applyBorder="1" applyAlignment="1">
      <alignment horizontal="center" vertical="center" wrapText="1"/>
    </xf>
    <xf numFmtId="0" fontId="23" fillId="8" borderId="51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50" fillId="18" borderId="91" xfId="3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1" fillId="10" borderId="58" xfId="0" applyFont="1" applyFill="1" applyBorder="1" applyAlignment="1">
      <alignment horizontal="center" vertical="center"/>
    </xf>
    <xf numFmtId="0" fontId="56" fillId="0" borderId="112" xfId="0" applyFont="1" applyBorder="1" applyAlignment="1">
      <alignment horizontal="center"/>
    </xf>
    <xf numFmtId="0" fontId="56" fillId="0" borderId="1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/>
    </xf>
    <xf numFmtId="0" fontId="56" fillId="0" borderId="14" xfId="0" applyFont="1" applyBorder="1" applyAlignment="1">
      <alignment horizontal="center"/>
    </xf>
    <xf numFmtId="0" fontId="11" fillId="0" borderId="99" xfId="0" applyFont="1" applyBorder="1" applyAlignment="1">
      <alignment horizontal="center"/>
    </xf>
    <xf numFmtId="0" fontId="11" fillId="0" borderId="104" xfId="0" applyFont="1" applyBorder="1" applyAlignment="1">
      <alignment horizontal="center"/>
    </xf>
    <xf numFmtId="0" fontId="11" fillId="0" borderId="100" xfId="0" applyFont="1" applyBorder="1" applyAlignment="1">
      <alignment horizontal="center"/>
    </xf>
    <xf numFmtId="0" fontId="55" fillId="0" borderId="88" xfId="0" applyFont="1" applyBorder="1" applyAlignment="1">
      <alignment horizontal="center" vertical="center"/>
    </xf>
    <xf numFmtId="0" fontId="55" fillId="0" borderId="90" xfId="0" applyFont="1" applyBorder="1" applyAlignment="1">
      <alignment horizontal="center" vertical="center"/>
    </xf>
    <xf numFmtId="0" fontId="55" fillId="0" borderId="103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56" fillId="0" borderId="111" xfId="0" applyFont="1" applyBorder="1" applyAlignment="1">
      <alignment horizontal="center"/>
    </xf>
    <xf numFmtId="0" fontId="56" fillId="0" borderId="20" xfId="0" applyFont="1" applyBorder="1" applyAlignment="1">
      <alignment horizontal="center"/>
    </xf>
    <xf numFmtId="0" fontId="6" fillId="10" borderId="81" xfId="0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_Feuil1" xfId="3" xr:uid="{00000000-0005-0000-0000-000002000000}"/>
    <cellStyle name="Pourcentage" xfId="2" builtinId="5"/>
  </cellStyles>
  <dxfs count="253">
    <dxf>
      <fill>
        <patternFill>
          <bgColor theme="4" tint="0.59996337778862885"/>
        </patternFill>
      </fill>
    </dxf>
    <dxf>
      <fill>
        <patternFill patternType="solid">
          <bgColor rgb="FF00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rgb="FF00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rgb="FF00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rgb="FF00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rgb="FF0099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9" tint="-0.499984740745262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9" tint="-0.499984740745262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9" tint="-0.499984740745262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8C3A5"/>
      <color rgb="FFECE1D2"/>
      <color rgb="FFB1A296"/>
      <color rgb="FFD0C7CD"/>
      <color rgb="FF4A4948"/>
      <color rgb="FF8E8D8A"/>
      <color rgb="FF006600"/>
      <color rgb="FF009900"/>
      <color rgb="FF339933"/>
      <color rgb="FFC693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102965</xdr:colOff>
      <xdr:row>114</xdr:row>
      <xdr:rowOff>290395</xdr:rowOff>
    </xdr:from>
    <xdr:to>
      <xdr:col>4</xdr:col>
      <xdr:colOff>755030</xdr:colOff>
      <xdr:row>114</xdr:row>
      <xdr:rowOff>302369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6677538" y="28331066"/>
          <a:ext cx="1592949" cy="119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1481298</xdr:colOff>
      <xdr:row>2</xdr:row>
      <xdr:rowOff>262739</xdr:rowOff>
    </xdr:from>
    <xdr:to>
      <xdr:col>14</xdr:col>
      <xdr:colOff>127862</xdr:colOff>
      <xdr:row>4</xdr:row>
      <xdr:rowOff>48897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34289E49-BD4E-4371-BA69-D0BFF0383FDA}"/>
            </a:ext>
          </a:extLst>
        </xdr:cNvPr>
        <xdr:cNvSpPr/>
      </xdr:nvSpPr>
      <xdr:spPr>
        <a:xfrm>
          <a:off x="15164774" y="1435940"/>
          <a:ext cx="772265" cy="3901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101112</xdr:rowOff>
    </xdr:from>
    <xdr:to>
      <xdr:col>1</xdr:col>
      <xdr:colOff>960802</xdr:colOff>
      <xdr:row>2</xdr:row>
      <xdr:rowOff>227135</xdr:rowOff>
    </xdr:to>
    <xdr:pic>
      <xdr:nvPicPr>
        <xdr:cNvPr id="3" name="Image 2" descr="C:\Users\Cribiq\Google Drive\1. Corporatif\Communications\Fichiers sources\Logo 03-2016\out-cribiq-lg\jpg\cribiq-lg-coul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12"/>
          <a:ext cx="2205402" cy="763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E5BD-A98E-4031-B310-E41D23732D6A}">
  <sheetPr codeName="Feuil1"/>
  <dimension ref="A1:G42"/>
  <sheetViews>
    <sheetView workbookViewId="0">
      <selection activeCell="G2" sqref="G2"/>
    </sheetView>
  </sheetViews>
  <sheetFormatPr baseColWidth="10" defaultRowHeight="15" x14ac:dyDescent="0.25"/>
  <cols>
    <col min="3" max="3" width="30.28515625" customWidth="1"/>
    <col min="5" max="5" width="27.42578125" customWidth="1"/>
    <col min="7" max="7" width="40.42578125" customWidth="1"/>
  </cols>
  <sheetData>
    <row r="1" spans="1:7" x14ac:dyDescent="0.25">
      <c r="A1" t="s">
        <v>249</v>
      </c>
    </row>
    <row r="2" spans="1:7" x14ac:dyDescent="0.25">
      <c r="C2" t="s">
        <v>303</v>
      </c>
      <c r="E2" t="s">
        <v>304</v>
      </c>
      <c r="G2" t="s">
        <v>305</v>
      </c>
    </row>
    <row r="4" spans="1:7" x14ac:dyDescent="0.25">
      <c r="C4" t="s">
        <v>39</v>
      </c>
      <c r="E4" t="s">
        <v>299</v>
      </c>
      <c r="G4" t="s">
        <v>311</v>
      </c>
    </row>
    <row r="5" spans="1:7" x14ac:dyDescent="0.25">
      <c r="C5" t="s">
        <v>250</v>
      </c>
      <c r="E5" t="s">
        <v>96</v>
      </c>
      <c r="G5" t="s">
        <v>96</v>
      </c>
    </row>
    <row r="6" spans="1:7" x14ac:dyDescent="0.25">
      <c r="C6" t="s">
        <v>251</v>
      </c>
      <c r="E6" t="s">
        <v>97</v>
      </c>
      <c r="G6" t="s">
        <v>97</v>
      </c>
    </row>
    <row r="7" spans="1:7" x14ac:dyDescent="0.25">
      <c r="C7" t="s">
        <v>252</v>
      </c>
      <c r="E7" t="s">
        <v>302</v>
      </c>
    </row>
    <row r="8" spans="1:7" x14ac:dyDescent="0.25">
      <c r="C8" t="s">
        <v>288</v>
      </c>
    </row>
    <row r="9" spans="1:7" x14ac:dyDescent="0.25">
      <c r="C9" t="s">
        <v>253</v>
      </c>
    </row>
    <row r="10" spans="1:7" x14ac:dyDescent="0.25">
      <c r="C10" t="s">
        <v>254</v>
      </c>
    </row>
    <row r="11" spans="1:7" x14ac:dyDescent="0.25">
      <c r="C11" t="s">
        <v>283</v>
      </c>
    </row>
    <row r="12" spans="1:7" x14ac:dyDescent="0.25">
      <c r="C12" t="s">
        <v>281</v>
      </c>
    </row>
    <row r="13" spans="1:7" x14ac:dyDescent="0.25">
      <c r="C13" t="s">
        <v>282</v>
      </c>
    </row>
    <row r="14" spans="1:7" x14ac:dyDescent="0.25">
      <c r="C14" t="s">
        <v>284</v>
      </c>
    </row>
    <row r="15" spans="1:7" x14ac:dyDescent="0.25">
      <c r="C15" t="s">
        <v>255</v>
      </c>
    </row>
    <row r="16" spans="1:7" x14ac:dyDescent="0.25">
      <c r="C16" t="s">
        <v>256</v>
      </c>
    </row>
    <row r="17" spans="3:3" x14ac:dyDescent="0.25">
      <c r="C17" t="s">
        <v>257</v>
      </c>
    </row>
    <row r="18" spans="3:3" x14ac:dyDescent="0.25">
      <c r="C18" t="s">
        <v>258</v>
      </c>
    </row>
    <row r="19" spans="3:3" x14ac:dyDescent="0.25">
      <c r="C19" t="s">
        <v>285</v>
      </c>
    </row>
    <row r="20" spans="3:3" x14ac:dyDescent="0.25">
      <c r="C20" t="s">
        <v>259</v>
      </c>
    </row>
    <row r="21" spans="3:3" x14ac:dyDescent="0.25">
      <c r="C21" t="s">
        <v>260</v>
      </c>
    </row>
    <row r="22" spans="3:3" x14ac:dyDescent="0.25">
      <c r="C22" t="s">
        <v>286</v>
      </c>
    </row>
    <row r="23" spans="3:3" x14ac:dyDescent="0.25">
      <c r="C23" t="s">
        <v>261</v>
      </c>
    </row>
    <row r="24" spans="3:3" x14ac:dyDescent="0.25">
      <c r="C24" t="s">
        <v>262</v>
      </c>
    </row>
    <row r="25" spans="3:3" x14ac:dyDescent="0.25">
      <c r="C25" t="s">
        <v>263</v>
      </c>
    </row>
    <row r="26" spans="3:3" x14ac:dyDescent="0.25">
      <c r="C26" t="s">
        <v>264</v>
      </c>
    </row>
    <row r="27" spans="3:3" x14ac:dyDescent="0.25">
      <c r="C27" t="s">
        <v>265</v>
      </c>
    </row>
    <row r="28" spans="3:3" x14ac:dyDescent="0.25">
      <c r="C28" t="s">
        <v>267</v>
      </c>
    </row>
    <row r="29" spans="3:3" x14ac:dyDescent="0.25">
      <c r="C29" t="s">
        <v>266</v>
      </c>
    </row>
    <row r="30" spans="3:3" x14ac:dyDescent="0.25">
      <c r="C30" t="s">
        <v>268</v>
      </c>
    </row>
    <row r="31" spans="3:3" x14ac:dyDescent="0.25">
      <c r="C31" t="s">
        <v>269</v>
      </c>
    </row>
    <row r="32" spans="3:3" x14ac:dyDescent="0.25">
      <c r="C32" t="s">
        <v>270</v>
      </c>
    </row>
    <row r="33" spans="3:3" x14ac:dyDescent="0.25">
      <c r="C33" t="s">
        <v>271</v>
      </c>
    </row>
    <row r="34" spans="3:3" x14ac:dyDescent="0.25">
      <c r="C34" t="s">
        <v>278</v>
      </c>
    </row>
    <row r="35" spans="3:3" x14ac:dyDescent="0.25">
      <c r="C35" t="s">
        <v>279</v>
      </c>
    </row>
    <row r="36" spans="3:3" x14ac:dyDescent="0.25">
      <c r="C36" t="s">
        <v>280</v>
      </c>
    </row>
    <row r="37" spans="3:3" x14ac:dyDescent="0.25">
      <c r="C37" t="s">
        <v>272</v>
      </c>
    </row>
    <row r="38" spans="3:3" x14ac:dyDescent="0.25">
      <c r="C38" t="s">
        <v>273</v>
      </c>
    </row>
    <row r="39" spans="3:3" x14ac:dyDescent="0.25">
      <c r="C39" t="s">
        <v>274</v>
      </c>
    </row>
    <row r="40" spans="3:3" x14ac:dyDescent="0.25">
      <c r="C40" t="s">
        <v>275</v>
      </c>
    </row>
    <row r="41" spans="3:3" x14ac:dyDescent="0.25">
      <c r="C41" t="s">
        <v>277</v>
      </c>
    </row>
    <row r="42" spans="3:3" x14ac:dyDescent="0.25">
      <c r="C42" t="s">
        <v>276</v>
      </c>
    </row>
  </sheetData>
  <sortState xmlns:xlrd2="http://schemas.microsoft.com/office/spreadsheetml/2017/richdata2" ref="C5:C42">
    <sortCondition ref="C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E8FEF-2C54-4F2B-9D71-98B1856E22CA}">
  <sheetPr codeName="Feuil3">
    <tabColor rgb="FFD8C3A5"/>
  </sheetPr>
  <dimension ref="A1:F13"/>
  <sheetViews>
    <sheetView tabSelected="1" zoomScaleNormal="100" zoomScaleSheetLayoutView="100" workbookViewId="0">
      <selection activeCell="A5" sqref="A5:D5"/>
    </sheetView>
  </sheetViews>
  <sheetFormatPr baseColWidth="10" defaultColWidth="11.42578125" defaultRowHeight="15" x14ac:dyDescent="0.25"/>
  <cols>
    <col min="1" max="1" width="42.140625" style="34" customWidth="1"/>
    <col min="2" max="2" width="46" style="34" customWidth="1"/>
    <col min="3" max="3" width="11.42578125" style="34"/>
    <col min="4" max="4" width="41.42578125" style="34" customWidth="1"/>
    <col min="5" max="16384" width="11.42578125" style="34"/>
  </cols>
  <sheetData>
    <row r="1" spans="1:6" ht="58.5" customHeight="1" thickBot="1" x14ac:dyDescent="0.3">
      <c r="A1" s="628" t="s">
        <v>314</v>
      </c>
      <c r="B1" s="629"/>
      <c r="C1" s="629"/>
      <c r="D1" s="629"/>
    </row>
    <row r="2" spans="1:6" ht="50.1" customHeight="1" thickBot="1" x14ac:dyDescent="0.3">
      <c r="A2" s="630" t="s">
        <v>315</v>
      </c>
      <c r="B2" s="631"/>
      <c r="C2" s="631"/>
      <c r="D2" s="631"/>
    </row>
    <row r="3" spans="1:6" ht="96.75" customHeight="1" thickBot="1" x14ac:dyDescent="0.4">
      <c r="A3" s="632" t="s">
        <v>316</v>
      </c>
      <c r="B3" s="633"/>
      <c r="C3" s="633"/>
      <c r="D3" s="634"/>
      <c r="F3" s="42"/>
    </row>
    <row r="4" spans="1:6" ht="15" customHeight="1" thickBot="1" x14ac:dyDescent="0.3">
      <c r="A4" s="471"/>
      <c r="B4" s="472"/>
      <c r="C4" s="472"/>
      <c r="D4" s="472"/>
    </row>
    <row r="5" spans="1:6" ht="363.75" customHeight="1" thickBot="1" x14ac:dyDescent="0.3">
      <c r="A5" s="635" t="s">
        <v>317</v>
      </c>
      <c r="B5" s="636"/>
      <c r="C5" s="636"/>
      <c r="D5" s="637"/>
      <c r="E5" s="37"/>
      <c r="F5" s="36"/>
    </row>
    <row r="6" spans="1:6" ht="15" customHeight="1" x14ac:dyDescent="0.25">
      <c r="A6" s="472"/>
      <c r="B6" s="472"/>
      <c r="C6" s="472"/>
      <c r="D6" s="472"/>
      <c r="E6" s="35"/>
      <c r="F6" s="36"/>
    </row>
    <row r="7" spans="1:6" ht="16.5" thickBot="1" x14ac:dyDescent="0.3">
      <c r="A7" s="38" t="s">
        <v>14</v>
      </c>
      <c r="B7" s="38"/>
      <c r="C7" s="39"/>
      <c r="D7" s="39"/>
    </row>
    <row r="8" spans="1:6" ht="31.5" customHeight="1" thickTop="1" x14ac:dyDescent="0.25">
      <c r="A8" s="50" t="s">
        <v>57</v>
      </c>
      <c r="B8" s="638" t="s">
        <v>58</v>
      </c>
      <c r="C8" s="639"/>
      <c r="D8" s="640"/>
      <c r="E8" s="40"/>
    </row>
    <row r="9" spans="1:6" ht="36" customHeight="1" x14ac:dyDescent="0.25">
      <c r="A9" s="51" t="s">
        <v>15</v>
      </c>
      <c r="B9" s="641" t="s">
        <v>16</v>
      </c>
      <c r="C9" s="642"/>
      <c r="D9" s="643"/>
      <c r="E9" s="40"/>
    </row>
    <row r="10" spans="1:6" ht="28.5" customHeight="1" x14ac:dyDescent="0.25">
      <c r="A10" s="51" t="s">
        <v>39</v>
      </c>
      <c r="B10" s="625" t="s">
        <v>72</v>
      </c>
      <c r="C10" s="626"/>
      <c r="D10" s="627"/>
      <c r="E10" s="40"/>
    </row>
    <row r="11" spans="1:6" ht="6.75" customHeight="1" x14ac:dyDescent="0.25">
      <c r="A11" s="41"/>
      <c r="B11" s="1"/>
      <c r="C11" s="1"/>
      <c r="D11" s="1"/>
    </row>
    <row r="13" spans="1:6" x14ac:dyDescent="0.25">
      <c r="A13" t="s">
        <v>189</v>
      </c>
      <c r="B13" s="213"/>
      <c r="C13" s="213"/>
      <c r="D13" s="213"/>
    </row>
  </sheetData>
  <mergeCells count="7">
    <mergeCell ref="B10:D10"/>
    <mergeCell ref="A1:D1"/>
    <mergeCell ref="A2:D2"/>
    <mergeCell ref="A3:D3"/>
    <mergeCell ref="A5:D5"/>
    <mergeCell ref="B8:D8"/>
    <mergeCell ref="B9:D9"/>
  </mergeCells>
  <pageMargins left="0.7" right="0.7" top="0.75" bottom="0.75" header="0.3" footer="0.3"/>
  <pageSetup scale="5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H40"/>
  <sheetViews>
    <sheetView topLeftCell="A5" zoomScaleNormal="100" zoomScaleSheetLayoutView="100" workbookViewId="0">
      <selection activeCell="E8" sqref="E8"/>
    </sheetView>
  </sheetViews>
  <sheetFormatPr baseColWidth="10" defaultRowHeight="15" x14ac:dyDescent="0.25"/>
  <cols>
    <col min="1" max="1" width="35" bestFit="1" customWidth="1"/>
    <col min="2" max="2" width="25.28515625" customWidth="1"/>
    <col min="3" max="3" width="25.140625" customWidth="1"/>
    <col min="4" max="5" width="20.85546875" customWidth="1"/>
    <col min="6" max="6" width="32.42578125" customWidth="1"/>
  </cols>
  <sheetData>
    <row r="1" spans="1:8" ht="53.25" customHeight="1" x14ac:dyDescent="0.25">
      <c r="A1" s="644" t="s">
        <v>331</v>
      </c>
      <c r="B1" s="645"/>
      <c r="C1" s="645"/>
      <c r="D1" s="645"/>
      <c r="E1" s="645"/>
      <c r="F1" s="646"/>
    </row>
    <row r="2" spans="1:8" ht="20.25" customHeight="1" x14ac:dyDescent="0.25">
      <c r="A2" s="4"/>
      <c r="B2" s="4"/>
      <c r="C2" s="4"/>
      <c r="D2" s="4"/>
      <c r="E2" s="4"/>
    </row>
    <row r="3" spans="1:8" ht="39.950000000000003" customHeight="1" thickBot="1" x14ac:dyDescent="0.3">
      <c r="A3" s="530" t="s">
        <v>137</v>
      </c>
      <c r="B3" s="647" t="s">
        <v>330</v>
      </c>
      <c r="C3" s="647"/>
      <c r="D3" s="647"/>
      <c r="E3" s="647"/>
      <c r="F3" s="433" t="s">
        <v>318</v>
      </c>
    </row>
    <row r="4" spans="1:8" ht="60" customHeight="1" thickBot="1" x14ac:dyDescent="0.3">
      <c r="A4" s="530" t="s">
        <v>138</v>
      </c>
      <c r="B4" s="650" t="s">
        <v>300</v>
      </c>
      <c r="C4" s="650"/>
      <c r="D4" s="650"/>
      <c r="E4" s="531" t="s">
        <v>39</v>
      </c>
      <c r="F4" s="161"/>
      <c r="H4" s="532"/>
    </row>
    <row r="5" spans="1:8" ht="60" customHeight="1" x14ac:dyDescent="0.25">
      <c r="A5" s="530" t="s">
        <v>46</v>
      </c>
      <c r="B5" s="650" t="s">
        <v>76</v>
      </c>
      <c r="C5" s="650"/>
      <c r="D5" s="650"/>
      <c r="E5" s="650"/>
    </row>
    <row r="6" spans="1:8" ht="22.5" customHeight="1" x14ac:dyDescent="0.25">
      <c r="A6" s="4"/>
      <c r="B6" s="4"/>
      <c r="C6" s="4"/>
      <c r="D6" s="4"/>
      <c r="E6" s="4"/>
    </row>
    <row r="7" spans="1:8" ht="22.5" customHeight="1" thickBot="1" x14ac:dyDescent="0.3">
      <c r="A7" s="17"/>
      <c r="B7" s="17"/>
      <c r="C7" s="648" t="s">
        <v>312</v>
      </c>
      <c r="D7" s="649"/>
      <c r="E7" s="17"/>
    </row>
    <row r="8" spans="1:8" ht="27.6" customHeight="1" thickBot="1" x14ac:dyDescent="0.3">
      <c r="A8" s="517" t="s">
        <v>329</v>
      </c>
      <c r="B8" s="651" t="s">
        <v>313</v>
      </c>
      <c r="C8" s="652"/>
      <c r="D8" s="517" t="s">
        <v>291</v>
      </c>
      <c r="E8" s="517" t="s">
        <v>292</v>
      </c>
    </row>
    <row r="9" spans="1:8" ht="20.45" customHeight="1" thickBot="1" x14ac:dyDescent="0.3">
      <c r="A9" s="470" t="s">
        <v>96</v>
      </c>
      <c r="B9" s="653" t="str">
        <f xml:space="preserve"> IF(A9="PME","Projets impliquant au moins une PME québécoise","Projets implicant une grande entreprise")</f>
        <v>Projets impliquant au moins une PME québécoise</v>
      </c>
      <c r="C9" s="654"/>
      <c r="D9" s="460" t="s">
        <v>301</v>
      </c>
      <c r="E9" s="460" t="s">
        <v>301</v>
      </c>
    </row>
    <row r="10" spans="1:8" ht="22.5" customHeight="1" x14ac:dyDescent="0.25">
      <c r="A10" s="4"/>
      <c r="B10" s="4"/>
      <c r="C10" s="4"/>
    </row>
    <row r="11" spans="1:8" ht="22.5" customHeight="1" thickBot="1" x14ac:dyDescent="0.3">
      <c r="A11" s="657" t="s">
        <v>298</v>
      </c>
      <c r="B11" s="657"/>
      <c r="C11" s="657"/>
    </row>
    <row r="12" spans="1:8" ht="77.45" customHeight="1" thickTop="1" thickBot="1" x14ac:dyDescent="0.3">
      <c r="A12" s="655" t="s">
        <v>240</v>
      </c>
      <c r="B12" s="656"/>
      <c r="C12" s="518" t="s">
        <v>296</v>
      </c>
      <c r="D12" s="519" t="s">
        <v>295</v>
      </c>
      <c r="E12" s="519" t="s">
        <v>294</v>
      </c>
      <c r="F12" s="379" t="s">
        <v>297</v>
      </c>
    </row>
    <row r="13" spans="1:8" ht="15.75" thickTop="1" x14ac:dyDescent="0.25">
      <c r="A13" s="520" t="s">
        <v>6</v>
      </c>
      <c r="B13" s="360" t="s">
        <v>328</v>
      </c>
      <c r="C13" s="12"/>
      <c r="D13" s="450"/>
      <c r="E13" s="12" t="s">
        <v>299</v>
      </c>
      <c r="F13" s="442"/>
    </row>
    <row r="14" spans="1:8" x14ac:dyDescent="0.25">
      <c r="A14" s="521" t="s">
        <v>7</v>
      </c>
      <c r="B14" s="360" t="s">
        <v>67</v>
      </c>
      <c r="C14" s="176"/>
      <c r="D14" s="13"/>
      <c r="E14" s="13" t="s">
        <v>299</v>
      </c>
      <c r="F14" s="443"/>
    </row>
    <row r="15" spans="1:8" ht="14.25" customHeight="1" x14ac:dyDescent="0.25">
      <c r="A15" s="521" t="s">
        <v>8</v>
      </c>
      <c r="B15" s="22" t="s">
        <v>68</v>
      </c>
      <c r="C15" s="13"/>
      <c r="D15" s="13"/>
      <c r="E15" s="13" t="s">
        <v>299</v>
      </c>
      <c r="F15" s="443"/>
    </row>
    <row r="16" spans="1:8" hidden="1" x14ac:dyDescent="0.25">
      <c r="A16" s="5" t="s">
        <v>9</v>
      </c>
      <c r="B16" s="177" t="s">
        <v>69</v>
      </c>
      <c r="C16" s="13"/>
      <c r="D16" s="13"/>
      <c r="E16" s="13" t="s">
        <v>299</v>
      </c>
      <c r="F16" s="443"/>
    </row>
    <row r="17" spans="1:6" hidden="1" x14ac:dyDescent="0.25">
      <c r="A17" s="43" t="s">
        <v>29</v>
      </c>
      <c r="B17" s="177" t="s">
        <v>70</v>
      </c>
      <c r="C17" s="176"/>
      <c r="D17" s="13"/>
      <c r="E17" s="13" t="s">
        <v>299</v>
      </c>
      <c r="F17" s="443"/>
    </row>
    <row r="18" spans="1:6" hidden="1" x14ac:dyDescent="0.25">
      <c r="A18" s="43" t="s">
        <v>230</v>
      </c>
      <c r="B18" s="177" t="s">
        <v>235</v>
      </c>
      <c r="C18" s="13"/>
      <c r="D18" s="13"/>
      <c r="E18" s="13" t="s">
        <v>299</v>
      </c>
      <c r="F18" s="443"/>
    </row>
    <row r="19" spans="1:6" hidden="1" x14ac:dyDescent="0.25">
      <c r="A19" s="43" t="s">
        <v>231</v>
      </c>
      <c r="B19" s="177" t="s">
        <v>236</v>
      </c>
      <c r="C19" s="13"/>
      <c r="D19" s="13"/>
      <c r="E19" s="13" t="s">
        <v>299</v>
      </c>
      <c r="F19" s="443"/>
    </row>
    <row r="20" spans="1:6" hidden="1" x14ac:dyDescent="0.25">
      <c r="A20" s="43" t="s">
        <v>232</v>
      </c>
      <c r="B20" s="177" t="s">
        <v>237</v>
      </c>
      <c r="C20" s="13"/>
      <c r="D20" s="13"/>
      <c r="E20" s="13" t="s">
        <v>299</v>
      </c>
      <c r="F20" s="443"/>
    </row>
    <row r="21" spans="1:6" hidden="1" x14ac:dyDescent="0.25">
      <c r="A21" s="43" t="s">
        <v>233</v>
      </c>
      <c r="B21" s="177" t="s">
        <v>238</v>
      </c>
      <c r="C21" s="361"/>
      <c r="D21" s="13"/>
      <c r="E21" s="13" t="s">
        <v>299</v>
      </c>
      <c r="F21" s="443"/>
    </row>
    <row r="22" spans="1:6" ht="12" hidden="1" customHeight="1" thickBot="1" x14ac:dyDescent="0.3">
      <c r="A22" s="6" t="s">
        <v>234</v>
      </c>
      <c r="B22" s="362" t="s">
        <v>239</v>
      </c>
      <c r="C22" s="363"/>
      <c r="D22" s="363"/>
      <c r="E22" s="7" t="s">
        <v>299</v>
      </c>
      <c r="F22" s="444"/>
    </row>
    <row r="23" spans="1:6" ht="17.25" customHeight="1" x14ac:dyDescent="0.25">
      <c r="A23" s="14"/>
      <c r="B23" s="14"/>
      <c r="C23" s="15"/>
    </row>
    <row r="24" spans="1:6" ht="18.75" customHeight="1" thickBot="1" x14ac:dyDescent="0.3">
      <c r="A24" s="658" t="s">
        <v>40</v>
      </c>
      <c r="B24" s="658"/>
      <c r="C24" s="658"/>
      <c r="D24" s="17"/>
      <c r="E24" s="17"/>
    </row>
    <row r="25" spans="1:6" ht="36" customHeight="1" thickTop="1" thickBot="1" x14ac:dyDescent="0.3">
      <c r="A25" s="655" t="s">
        <v>42</v>
      </c>
      <c r="B25" s="656"/>
      <c r="C25" s="522" t="s">
        <v>33</v>
      </c>
    </row>
    <row r="26" spans="1:6" ht="16.5" thickTop="1" x14ac:dyDescent="0.25">
      <c r="A26" s="523" t="s">
        <v>17</v>
      </c>
      <c r="B26" s="22" t="s">
        <v>325</v>
      </c>
      <c r="C26" s="12" t="s">
        <v>321</v>
      </c>
    </row>
    <row r="27" spans="1:6" ht="15.75" x14ac:dyDescent="0.25">
      <c r="A27" s="524" t="s">
        <v>18</v>
      </c>
      <c r="B27" s="22" t="s">
        <v>66</v>
      </c>
      <c r="C27" s="13" t="s">
        <v>34</v>
      </c>
    </row>
    <row r="28" spans="1:6" ht="16.5" thickBot="1" x14ac:dyDescent="0.3">
      <c r="A28" s="525" t="s">
        <v>19</v>
      </c>
      <c r="B28" s="23" t="s">
        <v>20</v>
      </c>
      <c r="C28" s="7" t="s">
        <v>34</v>
      </c>
    </row>
    <row r="29" spans="1:6" ht="16.5" thickTop="1" x14ac:dyDescent="0.25">
      <c r="A29" s="18"/>
      <c r="B29" s="18"/>
      <c r="C29" s="15"/>
    </row>
    <row r="30" spans="1:6" ht="21" customHeight="1" thickBot="1" x14ac:dyDescent="0.3">
      <c r="A30" s="658" t="s">
        <v>41</v>
      </c>
      <c r="B30" s="658"/>
      <c r="C30" s="658"/>
      <c r="D30" s="16"/>
      <c r="E30" s="17"/>
    </row>
    <row r="31" spans="1:6" ht="48" customHeight="1" thickTop="1" thickBot="1" x14ac:dyDescent="0.3">
      <c r="A31" s="655" t="s">
        <v>43</v>
      </c>
      <c r="B31" s="656"/>
      <c r="C31" s="526" t="s">
        <v>36</v>
      </c>
      <c r="D31" s="655" t="s">
        <v>310</v>
      </c>
      <c r="E31" s="659"/>
      <c r="F31" s="656"/>
    </row>
    <row r="32" spans="1:6" ht="15.75" thickTop="1" x14ac:dyDescent="0.25">
      <c r="A32" s="520" t="s">
        <v>10</v>
      </c>
      <c r="B32" s="464" t="s">
        <v>39</v>
      </c>
      <c r="C32" s="19" t="s">
        <v>247</v>
      </c>
      <c r="D32" s="445"/>
      <c r="E32" s="451"/>
      <c r="F32" s="434">
        <v>0</v>
      </c>
    </row>
    <row r="33" spans="1:7" x14ac:dyDescent="0.25">
      <c r="A33" s="521" t="s">
        <v>11</v>
      </c>
      <c r="B33" s="464" t="s">
        <v>39</v>
      </c>
      <c r="C33" s="19" t="s">
        <v>247</v>
      </c>
      <c r="D33" s="446"/>
      <c r="E33" s="452"/>
      <c r="F33" s="434">
        <v>0</v>
      </c>
      <c r="G33" s="2"/>
    </row>
    <row r="34" spans="1:7" x14ac:dyDescent="0.25">
      <c r="A34" s="527" t="s">
        <v>12</v>
      </c>
      <c r="B34" s="464" t="s">
        <v>39</v>
      </c>
      <c r="C34" s="429" t="s">
        <v>247</v>
      </c>
      <c r="D34" s="447"/>
      <c r="E34" s="453"/>
      <c r="F34" s="435">
        <v>0</v>
      </c>
    </row>
    <row r="35" spans="1:7" x14ac:dyDescent="0.25">
      <c r="A35" s="528" t="s">
        <v>13</v>
      </c>
      <c r="B35" s="464" t="s">
        <v>39</v>
      </c>
      <c r="C35" s="430" t="s">
        <v>247</v>
      </c>
      <c r="D35" s="448"/>
      <c r="E35" s="454"/>
      <c r="F35" s="436">
        <v>0</v>
      </c>
    </row>
    <row r="36" spans="1:7" ht="15.75" thickBot="1" x14ac:dyDescent="0.3">
      <c r="A36" s="529" t="s">
        <v>37</v>
      </c>
      <c r="B36" s="464" t="s">
        <v>39</v>
      </c>
      <c r="C36" s="428" t="s">
        <v>247</v>
      </c>
      <c r="D36" s="449"/>
      <c r="E36" s="455"/>
      <c r="F36" s="437">
        <v>0</v>
      </c>
      <c r="G36" s="2"/>
    </row>
    <row r="37" spans="1:7" ht="15.75" thickTop="1" x14ac:dyDescent="0.25">
      <c r="A37" s="8"/>
      <c r="B37" s="8"/>
      <c r="C37" s="8"/>
      <c r="D37" s="8"/>
    </row>
    <row r="40" spans="1:7" x14ac:dyDescent="0.25">
      <c r="C40" t="s">
        <v>248</v>
      </c>
    </row>
  </sheetData>
  <sheetProtection algorithmName="SHA-512" hashValue="x+Roqn17TW9Xt7b2iQPxLpNdcI+xqOGYTbB6/y7HOvISW7+2DXnEh95DLWNBJ848JlA1bSUkBmBcTZr2ZO/iPg==" saltValue="/tfWtuYKS+3k3XpJhR5Llw==" spinCount="100000" sheet="1" objects="1" scenarios="1"/>
  <mergeCells count="14">
    <mergeCell ref="B9:C9"/>
    <mergeCell ref="B5:E5"/>
    <mergeCell ref="A31:B31"/>
    <mergeCell ref="A12:B12"/>
    <mergeCell ref="A25:B25"/>
    <mergeCell ref="A11:C11"/>
    <mergeCell ref="A24:C24"/>
    <mergeCell ref="A30:C30"/>
    <mergeCell ref="D31:F31"/>
    <mergeCell ref="A1:F1"/>
    <mergeCell ref="B3:E3"/>
    <mergeCell ref="C7:D7"/>
    <mergeCell ref="B4:D4"/>
    <mergeCell ref="B8:C8"/>
  </mergeCells>
  <dataValidations count="7"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. " sqref="C13" xr:uid="{00000000-0002-0000-0100-000000000000}">
      <formula1>0</formula1>
    </dataValidation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" sqref="C14" xr:uid="{00000000-0002-0000-0100-000001000000}">
      <formula1>0</formula1>
    </dataValidation>
    <dataValidation type="list" allowBlank="1" showInputMessage="1" showErrorMessage="1" sqref="C26:C29" xr:uid="{00000000-0002-0000-0100-000003000000}">
      <formula1>"Choisissez la source,Fédérale,Provinciale,Municipale,Institutionnelle,Hors du Canada,Autre"</formula1>
    </dataValidation>
    <dataValidation type="decimal" allowBlank="1" showInputMessage="1" showErrorMessage="1" errorTitle="Erreur" error="Les % de TPS et de TVQ non récupérables par les universités ne peuvent pas dépasser 10%. Nous vous prions de contacter l'équipe du CRIBIQ" sqref="D32:E36" xr:uid="{60F5D33E-5D87-498B-B4D7-80B5D37309BB}">
      <formula1>0</formula1>
      <formula2>0.1</formula2>
    </dataValidation>
    <dataValidation type="list" allowBlank="1" showInputMessage="1" showErrorMessage="1" sqref="F3" xr:uid="{B4A58E53-9F54-4039-A1F0-FE48A2FAFED8}">
      <formula1>"Réservez au CRIBIQ,Daniela Bernic,Jean-philippe Chenel,Cristina Marques"</formula1>
    </dataValidation>
    <dataValidation type="list" allowBlank="1" showInputMessage="1" showErrorMessage="1" sqref="C32:C36" xr:uid="{96073D21-5E25-4273-9F62-095B4E330305}">
      <formula1>"Nature de l'IRPQ,Université,CCTT,Centre de recherche publique"</formula1>
    </dataValidation>
    <dataValidation type="list" allowBlank="1" showInputMessage="1" showErrorMessage="1" sqref="D9:E9" xr:uid="{BBD00F64-5000-40BC-9DD2-0099F18BF219}">
      <formula1>"Sélectionner,1,2,3,4,5,6"</formula1>
    </dataValidation>
  </dataValidations>
  <pageMargins left="0.25" right="0.25" top="0.75" bottom="0.75" header="0.3" footer="0.3"/>
  <pageSetup scale="59" orientation="portrait" verticalDpi="4294967295" r:id="rId1"/>
  <colBreaks count="1" manualBreakCount="1">
    <brk id="6" max="30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81BE3A5-2D68-48CB-B0B2-0BBDE8B59EA4}">
          <x14:formula1>
            <xm:f>Données!$G$5:$G$6</xm:f>
          </x14:formula1>
          <xm:sqref>A9</xm:sqref>
        </x14:dataValidation>
        <x14:dataValidation type="list" allowBlank="1" showInputMessage="1" showErrorMessage="1" xr:uid="{00000000-0002-0000-0100-000005000000}">
          <x14:formula1>
            <xm:f>Données!$C$4:$C$42</xm:f>
          </x14:formula1>
          <xm:sqref>E4 B32:B36</xm:sqref>
        </x14:dataValidation>
        <x14:dataValidation type="list" allowBlank="1" showInputMessage="1" showErrorMessage="1" xr:uid="{F02416A3-8916-4ED3-8BFA-26B041C791EA}">
          <x14:formula1>
            <xm:f>Données!$E$4:$E$8</xm:f>
          </x14:formula1>
          <xm:sqref>E13:E22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Z92"/>
  <sheetViews>
    <sheetView topLeftCell="A65" zoomScale="91" zoomScaleNormal="91" zoomScaleSheetLayoutView="100" workbookViewId="0">
      <selection activeCell="R65" sqref="R65"/>
    </sheetView>
  </sheetViews>
  <sheetFormatPr baseColWidth="10" defaultRowHeight="15" outlineLevelRow="1" outlineLevelCol="1" x14ac:dyDescent="0.25"/>
  <cols>
    <col min="1" max="1" width="54.85546875" customWidth="1"/>
    <col min="2" max="2" width="41.140625" customWidth="1"/>
    <col min="3" max="3" width="15.85546875" customWidth="1"/>
    <col min="4" max="4" width="17" customWidth="1"/>
    <col min="5" max="5" width="19.85546875" customWidth="1"/>
    <col min="6" max="7" width="17.140625" customWidth="1"/>
    <col min="8" max="8" width="18.5703125" customWidth="1"/>
    <col min="9" max="9" width="21.5703125" hidden="1" customWidth="1" outlineLevel="1"/>
    <col min="10" max="10" width="17.28515625" hidden="1" customWidth="1" outlineLevel="1"/>
    <col min="11" max="11" width="17.42578125" hidden="1" customWidth="1" outlineLevel="1"/>
    <col min="12" max="12" width="16.85546875" hidden="1" customWidth="1" outlineLevel="1" collapsed="1"/>
    <col min="13" max="13" width="20.5703125" hidden="1" customWidth="1" outlineLevel="1"/>
    <col min="14" max="14" width="18.85546875" hidden="1" customWidth="1" outlineLevel="1"/>
    <col min="15" max="15" width="22.140625" hidden="1" customWidth="1" outlineLevel="1" collapsed="1"/>
    <col min="16" max="16" width="17" hidden="1" customWidth="1" outlineLevel="1"/>
    <col min="17" max="17" width="18.5703125" hidden="1" customWidth="1" outlineLevel="1"/>
    <col min="18" max="18" width="21.42578125" customWidth="1" collapsed="1"/>
    <col min="19" max="19" width="16.42578125" customWidth="1"/>
    <col min="21" max="21" width="15.85546875" bestFit="1" customWidth="1"/>
  </cols>
  <sheetData>
    <row r="1" spans="1:19" ht="33" customHeight="1" thickBot="1" x14ac:dyDescent="0.3">
      <c r="A1" s="660" t="s">
        <v>229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</row>
    <row r="2" spans="1:19" ht="19.5" thickBot="1" x14ac:dyDescent="0.3">
      <c r="A2" s="533"/>
      <c r="B2" s="534"/>
      <c r="C2" s="708" t="str">
        <f>'Form. A1- Partenaires'!B32</f>
        <v>IRPQ</v>
      </c>
      <c r="D2" s="709"/>
      <c r="E2" s="710"/>
      <c r="F2" s="708" t="str">
        <f>'Form. A1- Partenaires'!B33</f>
        <v>IRPQ</v>
      </c>
      <c r="G2" s="709"/>
      <c r="H2" s="710"/>
      <c r="I2" s="711" t="str">
        <f>'Form. A1- Partenaires'!B34</f>
        <v>IRPQ</v>
      </c>
      <c r="J2" s="712"/>
      <c r="K2" s="713"/>
      <c r="L2" s="714" t="str">
        <f>'Form. A1- Partenaires'!B35</f>
        <v>IRPQ</v>
      </c>
      <c r="M2" s="715"/>
      <c r="N2" s="716"/>
      <c r="O2" s="714" t="str">
        <f>'Form. A1- Partenaires'!B36</f>
        <v>IRPQ</v>
      </c>
      <c r="P2" s="715"/>
      <c r="Q2" s="715"/>
      <c r="R2" s="549" t="s">
        <v>2</v>
      </c>
    </row>
    <row r="3" spans="1:19" ht="9.6" customHeight="1" thickTop="1" thickBot="1" x14ac:dyDescent="0.3">
      <c r="A3" s="671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3"/>
    </row>
    <row r="4" spans="1:19" ht="49.5" thickTop="1" thickBot="1" x14ac:dyDescent="0.35">
      <c r="A4" s="2"/>
      <c r="B4" s="535"/>
      <c r="C4" s="287" t="s">
        <v>154</v>
      </c>
      <c r="D4" s="280" t="s">
        <v>309</v>
      </c>
      <c r="E4" s="310" t="s">
        <v>168</v>
      </c>
      <c r="F4" s="299" t="s">
        <v>154</v>
      </c>
      <c r="G4" s="280" t="s">
        <v>187</v>
      </c>
      <c r="H4" s="314" t="s">
        <v>168</v>
      </c>
      <c r="I4" s="287" t="s">
        <v>154</v>
      </c>
      <c r="J4" s="280" t="s">
        <v>187</v>
      </c>
      <c r="K4" s="314" t="s">
        <v>169</v>
      </c>
      <c r="L4" s="287" t="s">
        <v>154</v>
      </c>
      <c r="M4" s="280" t="s">
        <v>187</v>
      </c>
      <c r="N4" s="314" t="s">
        <v>169</v>
      </c>
      <c r="O4" s="287" t="s">
        <v>154</v>
      </c>
      <c r="P4" s="280" t="s">
        <v>187</v>
      </c>
      <c r="Q4" s="314" t="s">
        <v>169</v>
      </c>
      <c r="R4" s="340"/>
    </row>
    <row r="5" spans="1:19" ht="19.5" thickTop="1" x14ac:dyDescent="0.3">
      <c r="A5" s="536" t="s">
        <v>208</v>
      </c>
      <c r="B5" s="537"/>
      <c r="C5" s="288">
        <f>C6+C7+C8+C9+C10+C11+C12+C13</f>
        <v>0</v>
      </c>
      <c r="D5" s="278"/>
      <c r="E5" s="311">
        <f>SUM(E6:E13)</f>
        <v>0</v>
      </c>
      <c r="F5" s="288">
        <f>SUM(F6:F13)</f>
        <v>0</v>
      </c>
      <c r="G5" s="278"/>
      <c r="H5" s="317">
        <f>SUM(H6:H13)</f>
        <v>0</v>
      </c>
      <c r="I5" s="318">
        <f>SUM(I6:I13)</f>
        <v>0</v>
      </c>
      <c r="J5" s="278"/>
      <c r="K5" s="330">
        <f>SUM(K6:K13)</f>
        <v>0</v>
      </c>
      <c r="L5" s="288">
        <f>SUM(L6:L13)</f>
        <v>0</v>
      </c>
      <c r="M5" s="278"/>
      <c r="N5" s="330">
        <f>SUM(N6:N13)</f>
        <v>0</v>
      </c>
      <c r="O5" s="288">
        <f>SUM(O6:O13)</f>
        <v>0</v>
      </c>
      <c r="P5" s="278"/>
      <c r="Q5" s="317">
        <f>SUM(Q6:Q13)</f>
        <v>0</v>
      </c>
      <c r="R5" s="344">
        <f>O5+L5+I5+F5+C5</f>
        <v>0</v>
      </c>
    </row>
    <row r="6" spans="1:19" ht="15.75" x14ac:dyDescent="0.25">
      <c r="A6" s="538" t="s">
        <v>149</v>
      </c>
      <c r="B6" s="291" t="s">
        <v>147</v>
      </c>
      <c r="C6" s="289">
        <v>0</v>
      </c>
      <c r="D6" s="279">
        <v>0</v>
      </c>
      <c r="E6" s="305">
        <f>C6*D6</f>
        <v>0</v>
      </c>
      <c r="F6" s="300"/>
      <c r="G6" s="279">
        <v>0</v>
      </c>
      <c r="H6" s="315">
        <f>F6*G6</f>
        <v>0</v>
      </c>
      <c r="I6" s="316"/>
      <c r="J6" s="279">
        <v>0</v>
      </c>
      <c r="K6" s="331">
        <f>I6*J6</f>
        <v>0</v>
      </c>
      <c r="L6" s="289"/>
      <c r="M6" s="279">
        <v>0</v>
      </c>
      <c r="N6" s="331">
        <f>L6*M6</f>
        <v>0</v>
      </c>
      <c r="O6" s="289"/>
      <c r="P6" s="279">
        <v>0</v>
      </c>
      <c r="Q6" s="315">
        <f>O6*P6</f>
        <v>0</v>
      </c>
      <c r="R6" s="341">
        <f>O6+L6+I6+F6+C6</f>
        <v>0</v>
      </c>
    </row>
    <row r="7" spans="1:19" ht="15.75" x14ac:dyDescent="0.25">
      <c r="A7" s="538" t="s">
        <v>150</v>
      </c>
      <c r="B7" s="291" t="s">
        <v>147</v>
      </c>
      <c r="C7" s="289">
        <v>0</v>
      </c>
      <c r="D7" s="279">
        <v>0</v>
      </c>
      <c r="E7" s="305">
        <f t="shared" ref="E7:E13" si="0">C7*D7</f>
        <v>0</v>
      </c>
      <c r="F7" s="300"/>
      <c r="G7" s="279">
        <v>0</v>
      </c>
      <c r="H7" s="315">
        <f t="shared" ref="H7:H13" si="1">F7*G7</f>
        <v>0</v>
      </c>
      <c r="I7" s="316"/>
      <c r="J7" s="279">
        <v>0</v>
      </c>
      <c r="K7" s="331">
        <f t="shared" ref="K7:K13" si="2">I7*J7</f>
        <v>0</v>
      </c>
      <c r="L7" s="289"/>
      <c r="M7" s="279">
        <v>0</v>
      </c>
      <c r="N7" s="331">
        <f t="shared" ref="N7:N13" si="3">L7*M7</f>
        <v>0</v>
      </c>
      <c r="O7" s="289"/>
      <c r="P7" s="279">
        <v>0</v>
      </c>
      <c r="Q7" s="315">
        <f t="shared" ref="Q7:Q13" si="4">O7*P7</f>
        <v>0</v>
      </c>
      <c r="R7" s="341">
        <f t="shared" ref="R7:R55" si="5">O7+L7+I7+F7+C7</f>
        <v>0</v>
      </c>
    </row>
    <row r="8" spans="1:19" ht="15.75" x14ac:dyDescent="0.25">
      <c r="A8" s="538" t="s">
        <v>186</v>
      </c>
      <c r="B8" s="291" t="s">
        <v>147</v>
      </c>
      <c r="C8" s="289">
        <v>0</v>
      </c>
      <c r="D8" s="279">
        <v>0</v>
      </c>
      <c r="E8" s="305">
        <f t="shared" si="0"/>
        <v>0</v>
      </c>
      <c r="F8" s="300"/>
      <c r="G8" s="279">
        <v>0</v>
      </c>
      <c r="H8" s="315">
        <f t="shared" si="1"/>
        <v>0</v>
      </c>
      <c r="I8" s="316"/>
      <c r="J8" s="279">
        <v>0</v>
      </c>
      <c r="K8" s="331">
        <f t="shared" si="2"/>
        <v>0</v>
      </c>
      <c r="L8" s="289"/>
      <c r="M8" s="279">
        <v>0</v>
      </c>
      <c r="N8" s="331">
        <f t="shared" si="3"/>
        <v>0</v>
      </c>
      <c r="O8" s="289"/>
      <c r="P8" s="279">
        <v>0</v>
      </c>
      <c r="Q8" s="315">
        <f t="shared" si="4"/>
        <v>0</v>
      </c>
      <c r="R8" s="341">
        <f t="shared" si="5"/>
        <v>0</v>
      </c>
    </row>
    <row r="9" spans="1:19" ht="15.75" x14ac:dyDescent="0.25">
      <c r="A9" s="538" t="s">
        <v>152</v>
      </c>
      <c r="B9" s="291" t="s">
        <v>147</v>
      </c>
      <c r="C9" s="289"/>
      <c r="D9" s="279">
        <v>0</v>
      </c>
      <c r="E9" s="305">
        <f t="shared" si="0"/>
        <v>0</v>
      </c>
      <c r="F9" s="300"/>
      <c r="G9" s="279">
        <v>0</v>
      </c>
      <c r="H9" s="315">
        <f t="shared" si="1"/>
        <v>0</v>
      </c>
      <c r="I9" s="316"/>
      <c r="J9" s="279">
        <v>0</v>
      </c>
      <c r="K9" s="331">
        <f t="shared" si="2"/>
        <v>0</v>
      </c>
      <c r="L9" s="289"/>
      <c r="M9" s="279">
        <v>0</v>
      </c>
      <c r="N9" s="331">
        <f t="shared" si="3"/>
        <v>0</v>
      </c>
      <c r="O9" s="289"/>
      <c r="P9" s="279">
        <v>0</v>
      </c>
      <c r="Q9" s="315">
        <f t="shared" si="4"/>
        <v>0</v>
      </c>
      <c r="R9" s="341">
        <f t="shared" si="5"/>
        <v>0</v>
      </c>
    </row>
    <row r="10" spans="1:19" ht="16.5" thickBot="1" x14ac:dyDescent="0.3">
      <c r="A10" s="313" t="s">
        <v>153</v>
      </c>
      <c r="B10" s="292" t="s">
        <v>147</v>
      </c>
      <c r="C10" s="290"/>
      <c r="D10" s="281">
        <v>0</v>
      </c>
      <c r="E10" s="308">
        <f t="shared" si="0"/>
        <v>0</v>
      </c>
      <c r="F10" s="301"/>
      <c r="G10" s="281">
        <v>0</v>
      </c>
      <c r="H10" s="319">
        <f t="shared" si="1"/>
        <v>0</v>
      </c>
      <c r="I10" s="320"/>
      <c r="J10" s="281">
        <v>0</v>
      </c>
      <c r="K10" s="332">
        <f t="shared" si="2"/>
        <v>0</v>
      </c>
      <c r="L10" s="290"/>
      <c r="M10" s="281">
        <v>0</v>
      </c>
      <c r="N10" s="332">
        <f t="shared" si="3"/>
        <v>0</v>
      </c>
      <c r="O10" s="290"/>
      <c r="P10" s="281">
        <v>0</v>
      </c>
      <c r="Q10" s="319">
        <f t="shared" si="4"/>
        <v>0</v>
      </c>
      <c r="R10" s="345">
        <f t="shared" si="5"/>
        <v>0</v>
      </c>
    </row>
    <row r="11" spans="1:19" ht="15.75" hidden="1" outlineLevel="1" x14ac:dyDescent="0.25">
      <c r="A11" s="272" t="s">
        <v>153</v>
      </c>
      <c r="B11" s="273" t="s">
        <v>147</v>
      </c>
      <c r="C11" s="207"/>
      <c r="D11" s="274">
        <v>0</v>
      </c>
      <c r="E11" s="204">
        <f t="shared" si="0"/>
        <v>0</v>
      </c>
      <c r="F11" s="302"/>
      <c r="G11" s="274">
        <v>0</v>
      </c>
      <c r="H11" s="204">
        <f t="shared" si="1"/>
        <v>0</v>
      </c>
      <c r="I11" s="207"/>
      <c r="J11" s="275">
        <v>0</v>
      </c>
      <c r="K11" s="276">
        <f t="shared" si="2"/>
        <v>0</v>
      </c>
      <c r="L11" s="277"/>
      <c r="M11" s="274">
        <v>0</v>
      </c>
      <c r="N11" s="260">
        <f t="shared" si="3"/>
        <v>0</v>
      </c>
      <c r="O11" s="207"/>
      <c r="P11" s="274">
        <v>0</v>
      </c>
      <c r="Q11" s="259">
        <f t="shared" si="4"/>
        <v>0</v>
      </c>
      <c r="R11" s="206">
        <f t="shared" si="5"/>
        <v>0</v>
      </c>
    </row>
    <row r="12" spans="1:19" ht="15.75" hidden="1" outlineLevel="1" x14ac:dyDescent="0.25">
      <c r="A12" s="231" t="s">
        <v>153</v>
      </c>
      <c r="B12" s="211" t="s">
        <v>147</v>
      </c>
      <c r="C12" s="183"/>
      <c r="D12" s="189">
        <v>0</v>
      </c>
      <c r="E12" s="203">
        <f t="shared" si="0"/>
        <v>0</v>
      </c>
      <c r="F12" s="303"/>
      <c r="G12" s="189">
        <v>0</v>
      </c>
      <c r="H12" s="203">
        <f t="shared" si="1"/>
        <v>0</v>
      </c>
      <c r="I12" s="183"/>
      <c r="J12" s="185">
        <v>0</v>
      </c>
      <c r="K12" s="192">
        <f t="shared" si="2"/>
        <v>0</v>
      </c>
      <c r="L12" s="21"/>
      <c r="M12" s="189">
        <v>0</v>
      </c>
      <c r="N12" s="184">
        <f t="shared" si="3"/>
        <v>0</v>
      </c>
      <c r="O12" s="183"/>
      <c r="P12" s="189">
        <v>0</v>
      </c>
      <c r="Q12" s="201">
        <f t="shared" si="4"/>
        <v>0</v>
      </c>
      <c r="R12" s="206">
        <f t="shared" si="5"/>
        <v>0</v>
      </c>
    </row>
    <row r="13" spans="1:19" ht="16.5" hidden="1" outlineLevel="1" thickBot="1" x14ac:dyDescent="0.3">
      <c r="A13" s="232" t="s">
        <v>153</v>
      </c>
      <c r="B13" s="212" t="s">
        <v>147</v>
      </c>
      <c r="C13" s="188"/>
      <c r="D13" s="190">
        <v>0</v>
      </c>
      <c r="E13" s="203">
        <f t="shared" si="0"/>
        <v>0</v>
      </c>
      <c r="F13" s="304"/>
      <c r="G13" s="190">
        <v>0</v>
      </c>
      <c r="H13" s="203">
        <f t="shared" si="1"/>
        <v>0</v>
      </c>
      <c r="I13" s="188"/>
      <c r="J13" s="191">
        <v>0</v>
      </c>
      <c r="K13" s="192">
        <f t="shared" si="2"/>
        <v>0</v>
      </c>
      <c r="L13" s="193"/>
      <c r="M13" s="190">
        <v>0.1</v>
      </c>
      <c r="N13" s="184">
        <f t="shared" si="3"/>
        <v>0</v>
      </c>
      <c r="O13" s="188"/>
      <c r="P13" s="190">
        <v>0</v>
      </c>
      <c r="Q13" s="201">
        <f t="shared" si="4"/>
        <v>0</v>
      </c>
      <c r="R13" s="205">
        <f t="shared" si="5"/>
        <v>0</v>
      </c>
    </row>
    <row r="14" spans="1:19" ht="10.35" hidden="1" customHeight="1" outlineLevel="1" thickBot="1" x14ac:dyDescent="0.3">
      <c r="A14" s="674"/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6"/>
    </row>
    <row r="15" spans="1:19" ht="19.5" collapsed="1" thickTop="1" x14ac:dyDescent="0.3">
      <c r="A15" s="536" t="s">
        <v>209</v>
      </c>
      <c r="B15" s="537"/>
      <c r="C15" s="293">
        <f>C16+C17+C18+C19</f>
        <v>0</v>
      </c>
      <c r="D15" s="264"/>
      <c r="E15" s="306"/>
      <c r="F15" s="293">
        <f>F16+F17+F18+F19</f>
        <v>0</v>
      </c>
      <c r="G15" s="264"/>
      <c r="H15" s="321"/>
      <c r="I15" s="322">
        <f>I16+I17+I18+I19</f>
        <v>0</v>
      </c>
      <c r="J15" s="264"/>
      <c r="K15" s="306"/>
      <c r="L15" s="293">
        <f>L16+L17+L18+L19</f>
        <v>0</v>
      </c>
      <c r="M15" s="264"/>
      <c r="N15" s="306"/>
      <c r="O15" s="293">
        <f>O16+O17+O18+O19</f>
        <v>0</v>
      </c>
      <c r="P15" s="264"/>
      <c r="Q15" s="321"/>
      <c r="R15" s="340">
        <f>O15+L15+I15+F15+C15</f>
        <v>0</v>
      </c>
      <c r="S15" t="s">
        <v>52</v>
      </c>
    </row>
    <row r="16" spans="1:19" ht="15.75" x14ac:dyDescent="0.25">
      <c r="A16" s="538" t="s">
        <v>144</v>
      </c>
      <c r="B16" s="291" t="s">
        <v>147</v>
      </c>
      <c r="C16" s="289">
        <v>0</v>
      </c>
      <c r="D16" s="202"/>
      <c r="E16" s="305"/>
      <c r="F16" s="289"/>
      <c r="G16" s="202"/>
      <c r="H16" s="315"/>
      <c r="I16" s="316"/>
      <c r="J16" s="202"/>
      <c r="K16" s="305"/>
      <c r="L16" s="289"/>
      <c r="M16" s="202"/>
      <c r="N16" s="305"/>
      <c r="O16" s="289"/>
      <c r="P16" s="202"/>
      <c r="Q16" s="315"/>
      <c r="R16" s="341">
        <f t="shared" si="5"/>
        <v>0</v>
      </c>
    </row>
    <row r="17" spans="1:23" ht="15.75" x14ac:dyDescent="0.25">
      <c r="A17" s="538" t="s">
        <v>145</v>
      </c>
      <c r="B17" s="291" t="s">
        <v>147</v>
      </c>
      <c r="C17" s="289">
        <v>0</v>
      </c>
      <c r="D17" s="202"/>
      <c r="E17" s="305"/>
      <c r="F17" s="289"/>
      <c r="G17" s="202"/>
      <c r="H17" s="305"/>
      <c r="I17" s="289"/>
      <c r="J17" s="202"/>
      <c r="K17" s="305"/>
      <c r="L17" s="289"/>
      <c r="M17" s="202"/>
      <c r="N17" s="305"/>
      <c r="O17" s="289"/>
      <c r="P17" s="202"/>
      <c r="Q17" s="315"/>
      <c r="R17" s="341">
        <f t="shared" si="5"/>
        <v>0</v>
      </c>
    </row>
    <row r="18" spans="1:23" ht="15.75" x14ac:dyDescent="0.25">
      <c r="A18" s="538" t="s">
        <v>146</v>
      </c>
      <c r="B18" s="291" t="s">
        <v>147</v>
      </c>
      <c r="C18" s="289">
        <v>0</v>
      </c>
      <c r="D18" s="202"/>
      <c r="E18" s="305"/>
      <c r="F18" s="289"/>
      <c r="G18" s="202"/>
      <c r="H18" s="305"/>
      <c r="I18" s="289"/>
      <c r="J18" s="202"/>
      <c r="K18" s="305"/>
      <c r="L18" s="289"/>
      <c r="M18" s="202"/>
      <c r="N18" s="305"/>
      <c r="O18" s="289"/>
      <c r="P18" s="202"/>
      <c r="Q18" s="315"/>
      <c r="R18" s="341">
        <f t="shared" si="5"/>
        <v>0</v>
      </c>
    </row>
    <row r="19" spans="1:23" ht="16.5" thickBot="1" x14ac:dyDescent="0.3">
      <c r="A19" s="539" t="s">
        <v>148</v>
      </c>
      <c r="B19" s="292" t="s">
        <v>147</v>
      </c>
      <c r="C19" s="289"/>
      <c r="D19" s="266"/>
      <c r="E19" s="308"/>
      <c r="F19" s="289"/>
      <c r="G19" s="266"/>
      <c r="H19" s="308"/>
      <c r="I19" s="290"/>
      <c r="J19" s="266"/>
      <c r="K19" s="308"/>
      <c r="L19" s="290"/>
      <c r="M19" s="266"/>
      <c r="N19" s="308"/>
      <c r="O19" s="290"/>
      <c r="P19" s="266"/>
      <c r="Q19" s="319"/>
      <c r="R19" s="343">
        <f t="shared" si="5"/>
        <v>0</v>
      </c>
    </row>
    <row r="20" spans="1:23" ht="7.7" customHeight="1" thickBot="1" x14ac:dyDescent="0.3">
      <c r="A20" s="677"/>
      <c r="B20" s="678"/>
      <c r="C20" s="678"/>
      <c r="D20" s="678"/>
      <c r="E20" s="678"/>
      <c r="F20" s="678"/>
      <c r="G20" s="678"/>
      <c r="H20" s="678"/>
      <c r="I20" s="678"/>
      <c r="J20" s="678"/>
      <c r="K20" s="678"/>
      <c r="L20" s="678"/>
      <c r="M20" s="678"/>
      <c r="N20" s="678"/>
      <c r="O20" s="678"/>
      <c r="P20" s="678"/>
      <c r="Q20" s="678"/>
      <c r="R20" s="679"/>
    </row>
    <row r="21" spans="1:23" ht="19.5" thickTop="1" x14ac:dyDescent="0.3">
      <c r="A21" s="540" t="s">
        <v>217</v>
      </c>
      <c r="B21" s="546"/>
      <c r="C21" s="293">
        <f>C22+C24+C26</f>
        <v>0</v>
      </c>
      <c r="D21" s="264"/>
      <c r="E21" s="306"/>
      <c r="F21" s="293">
        <f>F22+F24+F26</f>
        <v>0</v>
      </c>
      <c r="G21" s="264"/>
      <c r="H21" s="306"/>
      <c r="I21" s="293">
        <f>I22+I24+I26</f>
        <v>0</v>
      </c>
      <c r="J21" s="264"/>
      <c r="K21" s="306"/>
      <c r="L21" s="293">
        <f>L22+L24+L26</f>
        <v>0</v>
      </c>
      <c r="M21" s="264"/>
      <c r="N21" s="306"/>
      <c r="O21" s="293">
        <f>O22+O24+O26</f>
        <v>0</v>
      </c>
      <c r="P21" s="264"/>
      <c r="Q21" s="321"/>
      <c r="R21" s="340">
        <f>O21+L21+I21+F21+C21</f>
        <v>0</v>
      </c>
    </row>
    <row r="22" spans="1:23" ht="15.75" hidden="1" outlineLevel="1" x14ac:dyDescent="0.25">
      <c r="A22" s="541" t="s">
        <v>170</v>
      </c>
      <c r="B22" s="547"/>
      <c r="C22" s="294"/>
      <c r="D22" s="258"/>
      <c r="E22" s="309"/>
      <c r="F22" s="294"/>
      <c r="G22" s="258"/>
      <c r="H22" s="309"/>
      <c r="I22" s="289"/>
      <c r="J22" s="202"/>
      <c r="K22" s="305"/>
      <c r="L22" s="289">
        <v>0</v>
      </c>
      <c r="M22" s="202"/>
      <c r="N22" s="305"/>
      <c r="O22" s="289"/>
      <c r="P22" s="202"/>
      <c r="Q22" s="315"/>
      <c r="R22" s="341">
        <f>O22+L22+I22+F22+C22</f>
        <v>0</v>
      </c>
    </row>
    <row r="23" spans="1:23" ht="30.6" hidden="1" customHeight="1" outlineLevel="1" x14ac:dyDescent="0.25">
      <c r="A23" s="542" t="s">
        <v>173</v>
      </c>
      <c r="B23" s="547"/>
      <c r="C23" s="670"/>
      <c r="D23" s="664"/>
      <c r="E23" s="665"/>
      <c r="F23" s="670"/>
      <c r="G23" s="664"/>
      <c r="H23" s="665"/>
      <c r="I23" s="663" t="s">
        <v>171</v>
      </c>
      <c r="J23" s="664"/>
      <c r="K23" s="665"/>
      <c r="L23" s="663" t="s">
        <v>171</v>
      </c>
      <c r="M23" s="664"/>
      <c r="N23" s="665"/>
      <c r="O23" s="663" t="s">
        <v>172</v>
      </c>
      <c r="P23" s="664"/>
      <c r="Q23" s="666"/>
      <c r="R23" s="342"/>
    </row>
    <row r="24" spans="1:23" ht="15.75" collapsed="1" x14ac:dyDescent="0.25">
      <c r="A24" s="543" t="s">
        <v>184</v>
      </c>
      <c r="B24" s="547"/>
      <c r="C24" s="294">
        <v>0</v>
      </c>
      <c r="D24" s="202"/>
      <c r="E24" s="305"/>
      <c r="F24" s="294"/>
      <c r="G24" s="258"/>
      <c r="H24" s="309"/>
      <c r="I24" s="289"/>
      <c r="J24" s="202"/>
      <c r="K24" s="305"/>
      <c r="L24" s="289">
        <v>0</v>
      </c>
      <c r="M24" s="202"/>
      <c r="N24" s="305"/>
      <c r="O24" s="289">
        <v>0</v>
      </c>
      <c r="P24" s="202"/>
      <c r="Q24" s="315"/>
      <c r="R24" s="341">
        <f>O24+L24+I24+F24+C24</f>
        <v>0</v>
      </c>
    </row>
    <row r="25" spans="1:23" ht="29.1" hidden="1" customHeight="1" outlineLevel="1" x14ac:dyDescent="0.25">
      <c r="A25" s="544" t="s">
        <v>210</v>
      </c>
      <c r="B25" s="547"/>
      <c r="C25" s="670" t="s">
        <v>212</v>
      </c>
      <c r="D25" s="664"/>
      <c r="E25" s="665"/>
      <c r="F25" s="670" t="s">
        <v>212</v>
      </c>
      <c r="G25" s="664"/>
      <c r="H25" s="665"/>
      <c r="I25" s="663" t="s">
        <v>171</v>
      </c>
      <c r="J25" s="683"/>
      <c r="K25" s="684"/>
      <c r="L25" s="663" t="s">
        <v>175</v>
      </c>
      <c r="M25" s="683"/>
      <c r="N25" s="684"/>
      <c r="O25" s="663" t="s">
        <v>171</v>
      </c>
      <c r="P25" s="683"/>
      <c r="Q25" s="685"/>
      <c r="R25" s="342"/>
    </row>
    <row r="26" spans="1:23" ht="16.5" collapsed="1" thickBot="1" x14ac:dyDescent="0.3">
      <c r="A26" s="545" t="s">
        <v>174</v>
      </c>
      <c r="B26" s="548"/>
      <c r="C26" s="295">
        <v>0</v>
      </c>
      <c r="D26" s="266"/>
      <c r="E26" s="308"/>
      <c r="F26" s="295"/>
      <c r="G26" s="262"/>
      <c r="H26" s="323"/>
      <c r="I26" s="290">
        <v>0</v>
      </c>
      <c r="J26" s="266"/>
      <c r="K26" s="308"/>
      <c r="L26" s="290">
        <v>0</v>
      </c>
      <c r="M26" s="266"/>
      <c r="N26" s="308"/>
      <c r="O26" s="290">
        <v>0</v>
      </c>
      <c r="P26" s="266"/>
      <c r="Q26" s="319"/>
      <c r="R26" s="343">
        <f>O26+L26+I26+F26+C26</f>
        <v>0</v>
      </c>
      <c r="T26" s="705"/>
      <c r="U26" s="706"/>
      <c r="V26" s="706"/>
      <c r="W26" s="706"/>
    </row>
    <row r="27" spans="1:23" ht="33.6" hidden="1" customHeight="1" outlineLevel="1" thickBot="1" x14ac:dyDescent="0.3">
      <c r="A27" s="263" t="s">
        <v>211</v>
      </c>
      <c r="B27" s="271"/>
      <c r="C27" s="734" t="s">
        <v>212</v>
      </c>
      <c r="D27" s="735"/>
      <c r="E27" s="736"/>
      <c r="F27" s="737" t="s">
        <v>212</v>
      </c>
      <c r="G27" s="735"/>
      <c r="H27" s="736"/>
      <c r="I27" s="667" t="s">
        <v>171</v>
      </c>
      <c r="J27" s="668"/>
      <c r="K27" s="669"/>
      <c r="L27" s="667" t="s">
        <v>171</v>
      </c>
      <c r="M27" s="668"/>
      <c r="N27" s="668"/>
      <c r="O27" s="735" t="s">
        <v>176</v>
      </c>
      <c r="P27" s="668"/>
      <c r="Q27" s="763"/>
      <c r="R27" s="339"/>
      <c r="T27" s="706"/>
      <c r="U27" s="706"/>
      <c r="V27" s="706"/>
      <c r="W27" s="706"/>
    </row>
    <row r="28" spans="1:23" ht="13.7" customHeight="1" collapsed="1" thickBot="1" x14ac:dyDescent="0.3">
      <c r="A28" s="680"/>
      <c r="B28" s="681"/>
      <c r="C28" s="681"/>
      <c r="D28" s="681"/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681"/>
      <c r="R28" s="682"/>
      <c r="T28" s="706"/>
      <c r="U28" s="706"/>
      <c r="V28" s="706"/>
      <c r="W28" s="706"/>
    </row>
    <row r="29" spans="1:23" s="392" customFormat="1" ht="76.5" customHeight="1" thickTop="1" x14ac:dyDescent="0.25">
      <c r="A29" s="661" t="s">
        <v>332</v>
      </c>
      <c r="B29" s="662"/>
      <c r="C29" s="550" t="s">
        <v>219</v>
      </c>
      <c r="D29" s="572" t="s">
        <v>218</v>
      </c>
      <c r="E29" s="388"/>
      <c r="F29" s="550" t="s">
        <v>219</v>
      </c>
      <c r="G29" s="572" t="s">
        <v>218</v>
      </c>
      <c r="H29" s="389"/>
      <c r="I29" s="348" t="s">
        <v>219</v>
      </c>
      <c r="J29" s="474" t="s">
        <v>218</v>
      </c>
      <c r="K29" s="390"/>
      <c r="L29" s="349" t="s">
        <v>219</v>
      </c>
      <c r="M29" s="474" t="s">
        <v>218</v>
      </c>
      <c r="N29" s="388"/>
      <c r="O29" s="348" t="s">
        <v>219</v>
      </c>
      <c r="P29" s="474" t="s">
        <v>218</v>
      </c>
      <c r="Q29" s="390"/>
      <c r="R29" s="391">
        <f>SUM(R30:R39)</f>
        <v>0</v>
      </c>
      <c r="T29" s="706"/>
      <c r="U29" s="706"/>
      <c r="V29" s="706"/>
      <c r="W29" s="706"/>
    </row>
    <row r="30" spans="1:23" ht="27.6" customHeight="1" x14ac:dyDescent="0.25">
      <c r="A30" s="691" t="s">
        <v>306</v>
      </c>
      <c r="B30" s="692"/>
      <c r="C30" s="296">
        <v>0</v>
      </c>
      <c r="D30" s="551">
        <f>IF(C30&gt;25000,"0",C30)</f>
        <v>0</v>
      </c>
      <c r="E30" s="305"/>
      <c r="F30" s="296">
        <v>0</v>
      </c>
      <c r="G30" s="551">
        <f t="shared" ref="G30:G39" si="6">IF(F30&gt;25000,"0",F30)</f>
        <v>0</v>
      </c>
      <c r="H30" s="357"/>
      <c r="I30" s="296">
        <v>0</v>
      </c>
      <c r="J30" s="473">
        <f t="shared" ref="J30:J39" si="7">IF(I30&gt;25000,"0",I30)</f>
        <v>0</v>
      </c>
      <c r="K30" s="357"/>
      <c r="L30" s="296">
        <v>0</v>
      </c>
      <c r="M30" s="473">
        <f t="shared" ref="M30:M39" si="8">IF(L30&gt;25000,"0",L30)</f>
        <v>0</v>
      </c>
      <c r="N30" s="357"/>
      <c r="O30" s="296">
        <v>0</v>
      </c>
      <c r="P30" s="473">
        <f t="shared" ref="P30:P39" si="9">IF(O30&gt;25000,"0",O30)</f>
        <v>0</v>
      </c>
      <c r="Q30" s="358"/>
      <c r="R30" s="346">
        <f>P30+M30+J30+G30+D30</f>
        <v>0</v>
      </c>
      <c r="T30" s="706"/>
      <c r="U30" s="706"/>
      <c r="V30" s="706"/>
      <c r="W30" s="706"/>
    </row>
    <row r="31" spans="1:23" ht="27.6" customHeight="1" x14ac:dyDescent="0.25">
      <c r="A31" s="691" t="s">
        <v>306</v>
      </c>
      <c r="B31" s="692"/>
      <c r="C31" s="296">
        <v>0</v>
      </c>
      <c r="D31" s="551">
        <f t="shared" ref="D31:D39" si="10">IF(C31&gt;25000,"0",C31)</f>
        <v>0</v>
      </c>
      <c r="E31" s="305"/>
      <c r="F31" s="296">
        <v>0</v>
      </c>
      <c r="G31" s="551">
        <f t="shared" si="6"/>
        <v>0</v>
      </c>
      <c r="H31" s="357"/>
      <c r="I31" s="296">
        <v>0</v>
      </c>
      <c r="J31" s="473">
        <f t="shared" si="7"/>
        <v>0</v>
      </c>
      <c r="K31" s="357"/>
      <c r="L31" s="296">
        <v>0</v>
      </c>
      <c r="M31" s="473">
        <f t="shared" si="8"/>
        <v>0</v>
      </c>
      <c r="N31" s="357"/>
      <c r="O31" s="296">
        <v>0</v>
      </c>
      <c r="P31" s="473">
        <f t="shared" si="9"/>
        <v>0</v>
      </c>
      <c r="Q31" s="358"/>
      <c r="R31" s="346">
        <f t="shared" ref="R31:R35" si="11">P31+M31+J31+G31+D31</f>
        <v>0</v>
      </c>
      <c r="T31" s="706"/>
      <c r="U31" s="706"/>
      <c r="V31" s="706"/>
      <c r="W31" s="706"/>
    </row>
    <row r="32" spans="1:23" ht="27.6" customHeight="1" x14ac:dyDescent="0.25">
      <c r="A32" s="691" t="s">
        <v>306</v>
      </c>
      <c r="B32" s="692"/>
      <c r="C32" s="296">
        <v>0</v>
      </c>
      <c r="D32" s="551">
        <f t="shared" si="10"/>
        <v>0</v>
      </c>
      <c r="E32" s="305"/>
      <c r="F32" s="296">
        <v>0</v>
      </c>
      <c r="G32" s="551">
        <f t="shared" si="6"/>
        <v>0</v>
      </c>
      <c r="H32" s="357"/>
      <c r="I32" s="296">
        <v>0</v>
      </c>
      <c r="J32" s="473">
        <f t="shared" si="7"/>
        <v>0</v>
      </c>
      <c r="K32" s="357"/>
      <c r="L32" s="296">
        <v>0</v>
      </c>
      <c r="M32" s="473">
        <f t="shared" si="8"/>
        <v>0</v>
      </c>
      <c r="N32" s="357"/>
      <c r="O32" s="296">
        <v>0</v>
      </c>
      <c r="P32" s="473">
        <f t="shared" si="9"/>
        <v>0</v>
      </c>
      <c r="Q32" s="358"/>
      <c r="R32" s="346">
        <f t="shared" si="11"/>
        <v>0</v>
      </c>
      <c r="T32" s="706"/>
      <c r="U32" s="706"/>
      <c r="V32" s="706"/>
      <c r="W32" s="706"/>
    </row>
    <row r="33" spans="1:26" ht="27.6" customHeight="1" x14ac:dyDescent="0.25">
      <c r="A33" s="691" t="s">
        <v>306</v>
      </c>
      <c r="B33" s="692"/>
      <c r="C33" s="296">
        <v>0</v>
      </c>
      <c r="D33" s="551">
        <f t="shared" si="10"/>
        <v>0</v>
      </c>
      <c r="E33" s="305"/>
      <c r="F33" s="296">
        <v>0</v>
      </c>
      <c r="G33" s="551">
        <f t="shared" si="6"/>
        <v>0</v>
      </c>
      <c r="H33" s="357"/>
      <c r="I33" s="296">
        <v>0</v>
      </c>
      <c r="J33" s="473">
        <f t="shared" si="7"/>
        <v>0</v>
      </c>
      <c r="K33" s="357"/>
      <c r="L33" s="296">
        <v>0</v>
      </c>
      <c r="M33" s="473">
        <f t="shared" si="8"/>
        <v>0</v>
      </c>
      <c r="N33" s="357"/>
      <c r="O33" s="296">
        <v>0</v>
      </c>
      <c r="P33" s="473">
        <f t="shared" si="9"/>
        <v>0</v>
      </c>
      <c r="Q33" s="358"/>
      <c r="R33" s="346">
        <f t="shared" si="11"/>
        <v>0</v>
      </c>
      <c r="T33" s="706"/>
      <c r="U33" s="706"/>
      <c r="V33" s="706"/>
      <c r="W33" s="706"/>
    </row>
    <row r="34" spans="1:26" ht="27.6" customHeight="1" x14ac:dyDescent="0.25">
      <c r="A34" s="691" t="s">
        <v>307</v>
      </c>
      <c r="B34" s="692"/>
      <c r="C34" s="296">
        <v>0</v>
      </c>
      <c r="D34" s="551">
        <f t="shared" si="10"/>
        <v>0</v>
      </c>
      <c r="E34" s="305"/>
      <c r="F34" s="296">
        <v>0</v>
      </c>
      <c r="G34" s="551">
        <f t="shared" si="6"/>
        <v>0</v>
      </c>
      <c r="H34" s="357"/>
      <c r="I34" s="296">
        <v>0</v>
      </c>
      <c r="J34" s="473">
        <f t="shared" si="7"/>
        <v>0</v>
      </c>
      <c r="K34" s="357"/>
      <c r="L34" s="296">
        <v>0</v>
      </c>
      <c r="M34" s="473">
        <f t="shared" si="8"/>
        <v>0</v>
      </c>
      <c r="N34" s="357"/>
      <c r="O34" s="296">
        <v>0</v>
      </c>
      <c r="P34" s="473">
        <f t="shared" si="9"/>
        <v>0</v>
      </c>
      <c r="Q34" s="358"/>
      <c r="R34" s="346">
        <f t="shared" si="11"/>
        <v>0</v>
      </c>
      <c r="T34" s="706"/>
      <c r="U34" s="706"/>
      <c r="V34" s="706"/>
      <c r="W34" s="706"/>
    </row>
    <row r="35" spans="1:26" ht="27.6" customHeight="1" x14ac:dyDescent="0.25">
      <c r="A35" s="691" t="s">
        <v>306</v>
      </c>
      <c r="B35" s="692"/>
      <c r="C35" s="296">
        <v>0</v>
      </c>
      <c r="D35" s="551">
        <f t="shared" si="10"/>
        <v>0</v>
      </c>
      <c r="E35" s="305"/>
      <c r="F35" s="296">
        <v>0</v>
      </c>
      <c r="G35" s="551">
        <f t="shared" si="6"/>
        <v>0</v>
      </c>
      <c r="H35" s="357"/>
      <c r="I35" s="296">
        <v>0</v>
      </c>
      <c r="J35" s="473">
        <f t="shared" si="7"/>
        <v>0</v>
      </c>
      <c r="K35" s="357"/>
      <c r="L35" s="296">
        <v>0</v>
      </c>
      <c r="M35" s="473">
        <f t="shared" si="8"/>
        <v>0</v>
      </c>
      <c r="N35" s="357"/>
      <c r="O35" s="296">
        <v>0</v>
      </c>
      <c r="P35" s="473">
        <f t="shared" si="9"/>
        <v>0</v>
      </c>
      <c r="Q35" s="358"/>
      <c r="R35" s="346">
        <f t="shared" si="11"/>
        <v>0</v>
      </c>
      <c r="T35" s="706"/>
      <c r="U35" s="706"/>
      <c r="V35" s="706"/>
      <c r="W35" s="706"/>
    </row>
    <row r="36" spans="1:26" ht="32.450000000000003" customHeight="1" x14ac:dyDescent="0.25">
      <c r="A36" s="691" t="s">
        <v>306</v>
      </c>
      <c r="B36" s="692"/>
      <c r="C36" s="296">
        <v>0</v>
      </c>
      <c r="D36" s="551">
        <f t="shared" si="10"/>
        <v>0</v>
      </c>
      <c r="E36" s="305"/>
      <c r="F36" s="296">
        <v>0</v>
      </c>
      <c r="G36" s="551">
        <f t="shared" si="6"/>
        <v>0</v>
      </c>
      <c r="H36" s="357"/>
      <c r="I36" s="296">
        <v>0</v>
      </c>
      <c r="J36" s="473">
        <f t="shared" si="7"/>
        <v>0</v>
      </c>
      <c r="K36" s="357"/>
      <c r="L36" s="296">
        <v>0</v>
      </c>
      <c r="M36" s="473">
        <f t="shared" si="8"/>
        <v>0</v>
      </c>
      <c r="N36" s="357"/>
      <c r="O36" s="296">
        <v>0</v>
      </c>
      <c r="P36" s="473">
        <f t="shared" si="9"/>
        <v>0</v>
      </c>
      <c r="Q36" s="358"/>
      <c r="R36" s="346">
        <f t="shared" ref="R36:R39" si="12">P36+M36+J36+G36+D36</f>
        <v>0</v>
      </c>
      <c r="T36" s="706"/>
      <c r="U36" s="706"/>
      <c r="V36" s="706"/>
      <c r="W36" s="706"/>
    </row>
    <row r="37" spans="1:26" ht="27.6" customHeight="1" x14ac:dyDescent="0.25">
      <c r="A37" s="691" t="s">
        <v>307</v>
      </c>
      <c r="B37" s="692"/>
      <c r="C37" s="296">
        <v>0</v>
      </c>
      <c r="D37" s="551">
        <f t="shared" si="10"/>
        <v>0</v>
      </c>
      <c r="E37" s="305"/>
      <c r="F37" s="296">
        <v>0</v>
      </c>
      <c r="G37" s="551">
        <f t="shared" si="6"/>
        <v>0</v>
      </c>
      <c r="H37" s="357"/>
      <c r="I37" s="296">
        <v>0</v>
      </c>
      <c r="J37" s="473">
        <f t="shared" si="7"/>
        <v>0</v>
      </c>
      <c r="K37" s="358"/>
      <c r="L37" s="296">
        <v>0</v>
      </c>
      <c r="M37" s="473">
        <f t="shared" si="8"/>
        <v>0</v>
      </c>
      <c r="N37" s="357"/>
      <c r="O37" s="296">
        <v>0</v>
      </c>
      <c r="P37" s="473">
        <f t="shared" si="9"/>
        <v>0</v>
      </c>
      <c r="Q37" s="358"/>
      <c r="R37" s="346">
        <f t="shared" si="12"/>
        <v>0</v>
      </c>
      <c r="T37" s="706"/>
      <c r="U37" s="706"/>
      <c r="V37" s="706"/>
      <c r="W37" s="706"/>
    </row>
    <row r="38" spans="1:26" ht="26.1" customHeight="1" x14ac:dyDescent="0.25">
      <c r="A38" s="691" t="s">
        <v>306</v>
      </c>
      <c r="B38" s="692"/>
      <c r="C38" s="296">
        <v>0</v>
      </c>
      <c r="D38" s="551">
        <f t="shared" si="10"/>
        <v>0</v>
      </c>
      <c r="E38" s="305"/>
      <c r="F38" s="296">
        <v>0</v>
      </c>
      <c r="G38" s="551">
        <f t="shared" si="6"/>
        <v>0</v>
      </c>
      <c r="H38" s="357"/>
      <c r="I38" s="296">
        <v>0</v>
      </c>
      <c r="J38" s="473">
        <f t="shared" si="7"/>
        <v>0</v>
      </c>
      <c r="K38" s="358"/>
      <c r="L38" s="296">
        <v>0</v>
      </c>
      <c r="M38" s="473">
        <f t="shared" si="8"/>
        <v>0</v>
      </c>
      <c r="N38" s="357"/>
      <c r="O38" s="296">
        <v>0</v>
      </c>
      <c r="P38" s="473">
        <f t="shared" si="9"/>
        <v>0</v>
      </c>
      <c r="Q38" s="358"/>
      <c r="R38" s="346">
        <f t="shared" si="12"/>
        <v>0</v>
      </c>
      <c r="T38" s="706"/>
      <c r="U38" s="706"/>
      <c r="V38" s="706"/>
      <c r="W38" s="706"/>
    </row>
    <row r="39" spans="1:26" ht="22.5" customHeight="1" x14ac:dyDescent="0.25">
      <c r="A39" s="691" t="s">
        <v>306</v>
      </c>
      <c r="B39" s="692"/>
      <c r="C39" s="296">
        <v>0</v>
      </c>
      <c r="D39" s="551">
        <f t="shared" si="10"/>
        <v>0</v>
      </c>
      <c r="E39" s="305"/>
      <c r="F39" s="296">
        <v>0</v>
      </c>
      <c r="G39" s="551">
        <f t="shared" si="6"/>
        <v>0</v>
      </c>
      <c r="H39" s="357"/>
      <c r="I39" s="296">
        <v>0</v>
      </c>
      <c r="J39" s="473">
        <f t="shared" si="7"/>
        <v>0</v>
      </c>
      <c r="K39" s="358"/>
      <c r="L39" s="296">
        <v>0</v>
      </c>
      <c r="M39" s="473">
        <f t="shared" si="8"/>
        <v>0</v>
      </c>
      <c r="N39" s="357"/>
      <c r="O39" s="296">
        <v>0</v>
      </c>
      <c r="P39" s="473">
        <f t="shared" si="9"/>
        <v>0</v>
      </c>
      <c r="Q39" s="358"/>
      <c r="R39" s="346">
        <f t="shared" si="12"/>
        <v>0</v>
      </c>
      <c r="T39" s="706"/>
      <c r="U39" s="706"/>
      <c r="V39" s="706"/>
      <c r="W39" s="706"/>
    </row>
    <row r="40" spans="1:26" ht="36.6" customHeight="1" thickBot="1" x14ac:dyDescent="0.3">
      <c r="A40" s="693" t="s">
        <v>220</v>
      </c>
      <c r="B40" s="694"/>
      <c r="C40" s="552">
        <f>SUM(C30:C39)</f>
        <v>0</v>
      </c>
      <c r="D40" s="552">
        <f>SUM(D30:D39)</f>
        <v>0</v>
      </c>
      <c r="E40" s="553"/>
      <c r="F40" s="554">
        <f>SUM(F30:F39)</f>
        <v>0</v>
      </c>
      <c r="G40" s="552">
        <f>SUM(G30:G39)</f>
        <v>0</v>
      </c>
      <c r="H40" s="553"/>
      <c r="I40" s="554">
        <f>SUM(I30:I39)</f>
        <v>0</v>
      </c>
      <c r="J40" s="552">
        <f>SUM(J30:J39)</f>
        <v>0</v>
      </c>
      <c r="K40" s="555"/>
      <c r="L40" s="556">
        <f>SUM(L30:L39)</f>
        <v>0</v>
      </c>
      <c r="M40" s="552">
        <f>SUM(M30:M39)</f>
        <v>0</v>
      </c>
      <c r="N40" s="553"/>
      <c r="O40" s="554">
        <f>SUM(O30:O39)</f>
        <v>0</v>
      </c>
      <c r="P40" s="554">
        <f>SUM(P30:P39)</f>
        <v>0</v>
      </c>
      <c r="Q40" s="359"/>
      <c r="R40" s="487"/>
      <c r="T40" s="706"/>
      <c r="U40" s="706"/>
      <c r="V40" s="706"/>
      <c r="W40" s="706"/>
    </row>
    <row r="41" spans="1:26" ht="36.6" customHeight="1" x14ac:dyDescent="0.25">
      <c r="A41" s="688" t="s">
        <v>221</v>
      </c>
      <c r="B41" s="689"/>
      <c r="C41" s="557" t="e">
        <f>R29/R57</f>
        <v>#DIV/0!</v>
      </c>
      <c r="D41" s="558"/>
      <c r="E41" s="690" t="e">
        <f>IF(C41&gt;25%,"Le coût total de l'équipement doit être inférieur à 25% du coût total du projet","")</f>
        <v>#DIV/0!</v>
      </c>
      <c r="F41" s="690"/>
      <c r="G41" s="690"/>
      <c r="H41" s="690"/>
      <c r="I41" s="690"/>
      <c r="J41" s="690"/>
      <c r="K41" s="690"/>
      <c r="L41" s="690"/>
      <c r="M41" s="690"/>
      <c r="N41" s="690"/>
      <c r="O41" s="690"/>
      <c r="P41" s="690"/>
      <c r="Q41" s="350"/>
      <c r="R41" s="351"/>
      <c r="T41" s="706"/>
      <c r="U41" s="706"/>
      <c r="V41" s="706"/>
      <c r="W41" s="706"/>
    </row>
    <row r="42" spans="1:26" ht="10.7" customHeight="1" thickBot="1" x14ac:dyDescent="0.3">
      <c r="A42" s="698"/>
      <c r="B42" s="699"/>
      <c r="C42" s="699"/>
      <c r="D42" s="699"/>
      <c r="E42" s="699"/>
      <c r="F42" s="699"/>
      <c r="G42" s="699"/>
      <c r="H42" s="699"/>
      <c r="I42" s="699"/>
      <c r="J42" s="699"/>
      <c r="K42" s="699"/>
      <c r="L42" s="699"/>
      <c r="M42" s="699"/>
      <c r="N42" s="699"/>
      <c r="O42" s="699"/>
      <c r="P42" s="699"/>
      <c r="Q42" s="699"/>
      <c r="R42" s="700"/>
      <c r="T42" s="706"/>
      <c r="U42" s="706"/>
      <c r="V42" s="706"/>
      <c r="W42" s="706"/>
    </row>
    <row r="43" spans="1:26" ht="56.1" customHeight="1" thickTop="1" thickBot="1" x14ac:dyDescent="0.3">
      <c r="A43" s="559" t="s">
        <v>323</v>
      </c>
      <c r="B43" s="573" t="s">
        <v>322</v>
      </c>
      <c r="C43" s="502">
        <v>0</v>
      </c>
      <c r="D43" s="503"/>
      <c r="E43" s="504"/>
      <c r="F43" s="505"/>
      <c r="G43" s="503"/>
      <c r="H43" s="504"/>
      <c r="I43" s="505"/>
      <c r="J43" s="503"/>
      <c r="K43" s="506"/>
      <c r="L43" s="507"/>
      <c r="M43" s="503"/>
      <c r="N43" s="504"/>
      <c r="O43" s="505"/>
      <c r="P43" s="503"/>
      <c r="Q43" s="506"/>
      <c r="R43" s="508">
        <f>O43+L43+I43+F43+C43</f>
        <v>0</v>
      </c>
      <c r="T43" s="706"/>
      <c r="U43" s="706"/>
      <c r="V43" s="706"/>
      <c r="W43" s="706"/>
    </row>
    <row r="44" spans="1:26" ht="11.45" customHeight="1" thickBot="1" x14ac:dyDescent="0.3">
      <c r="A44" s="701"/>
      <c r="B44" s="702"/>
      <c r="C44" s="702"/>
      <c r="D44" s="702"/>
      <c r="E44" s="702"/>
      <c r="F44" s="702"/>
      <c r="G44" s="702"/>
      <c r="H44" s="702"/>
      <c r="I44" s="702"/>
      <c r="J44" s="702"/>
      <c r="K44" s="702"/>
      <c r="L44" s="702"/>
      <c r="M44" s="702"/>
      <c r="N44" s="702"/>
      <c r="O44" s="702"/>
      <c r="P44" s="702"/>
      <c r="Q44" s="702"/>
      <c r="R44" s="703"/>
      <c r="T44" s="706"/>
      <c r="U44" s="706"/>
      <c r="V44" s="706"/>
      <c r="W44" s="706"/>
    </row>
    <row r="45" spans="1:26" ht="49.35" customHeight="1" thickTop="1" thickBot="1" x14ac:dyDescent="0.3">
      <c r="A45" s="469" t="s">
        <v>215</v>
      </c>
      <c r="B45" s="560"/>
      <c r="C45" s="298"/>
      <c r="D45" s="268"/>
      <c r="E45" s="307"/>
      <c r="F45" s="298"/>
      <c r="G45" s="268"/>
      <c r="H45" s="307"/>
      <c r="I45" s="298"/>
      <c r="J45" s="268"/>
      <c r="K45" s="333"/>
      <c r="L45" s="297"/>
      <c r="M45" s="268"/>
      <c r="N45" s="333"/>
      <c r="O45" s="297"/>
      <c r="P45" s="268"/>
      <c r="Q45" s="333"/>
      <c r="R45" s="347">
        <f t="shared" si="5"/>
        <v>0</v>
      </c>
      <c r="T45" s="706"/>
      <c r="U45" s="706"/>
      <c r="V45" s="706"/>
      <c r="W45" s="706"/>
    </row>
    <row r="46" spans="1:26" ht="7.35" customHeight="1" thickBot="1" x14ac:dyDescent="0.3">
      <c r="A46" s="695"/>
      <c r="B46" s="696"/>
      <c r="C46" s="696"/>
      <c r="D46" s="696"/>
      <c r="E46" s="696"/>
      <c r="F46" s="696"/>
      <c r="G46" s="696"/>
      <c r="H46" s="696"/>
      <c r="I46" s="696"/>
      <c r="J46" s="696"/>
      <c r="K46" s="696"/>
      <c r="L46" s="696"/>
      <c r="M46" s="696"/>
      <c r="N46" s="696"/>
      <c r="O46" s="696"/>
      <c r="P46" s="696"/>
      <c r="Q46" s="696"/>
      <c r="R46" s="697"/>
      <c r="T46" s="706"/>
      <c r="U46" s="706"/>
      <c r="V46" s="706"/>
      <c r="W46" s="706"/>
    </row>
    <row r="47" spans="1:26" ht="39" customHeight="1" thickTop="1" thickBot="1" x14ac:dyDescent="0.3">
      <c r="A47" s="574" t="s">
        <v>333</v>
      </c>
      <c r="B47" s="561"/>
      <c r="C47" s="293">
        <f>C48+C50</f>
        <v>0</v>
      </c>
      <c r="D47" s="264"/>
      <c r="E47" s="306"/>
      <c r="F47" s="293">
        <f>F48+F50</f>
        <v>0</v>
      </c>
      <c r="G47" s="264"/>
      <c r="H47" s="306"/>
      <c r="I47" s="293">
        <f>I48+I50</f>
        <v>0</v>
      </c>
      <c r="J47" s="264"/>
      <c r="K47" s="321"/>
      <c r="L47" s="334">
        <f>L48+L50</f>
        <v>0</v>
      </c>
      <c r="M47" s="264"/>
      <c r="N47" s="306"/>
      <c r="O47" s="293">
        <f>O48+O50</f>
        <v>0</v>
      </c>
      <c r="P47" s="264"/>
      <c r="Q47" s="321"/>
      <c r="R47" s="347">
        <f>O47+L47+I47+F47+C47</f>
        <v>0</v>
      </c>
      <c r="T47" s="706"/>
      <c r="U47" s="706"/>
      <c r="V47" s="706"/>
      <c r="W47" s="706"/>
    </row>
    <row r="48" spans="1:26" ht="21" customHeight="1" thickTop="1" x14ac:dyDescent="0.35">
      <c r="A48" s="686" t="s">
        <v>177</v>
      </c>
      <c r="B48" s="687"/>
      <c r="C48" s="289"/>
      <c r="D48" s="202"/>
      <c r="E48" s="305"/>
      <c r="F48" s="289"/>
      <c r="G48" s="202"/>
      <c r="H48" s="305"/>
      <c r="I48" s="289"/>
      <c r="J48" s="202"/>
      <c r="K48" s="315"/>
      <c r="L48" s="316"/>
      <c r="M48" s="202"/>
      <c r="N48" s="305"/>
      <c r="O48" s="289"/>
      <c r="P48" s="202"/>
      <c r="Q48" s="315"/>
      <c r="R48" s="740"/>
      <c r="T48" s="706"/>
      <c r="U48" s="706"/>
      <c r="V48" s="706"/>
      <c r="W48" s="706"/>
      <c r="X48" s="182"/>
      <c r="Y48" s="182"/>
      <c r="Z48" s="182"/>
    </row>
    <row r="49" spans="1:26" ht="19.7" customHeight="1" x14ac:dyDescent="0.35">
      <c r="A49" s="543"/>
      <c r="B49" s="547"/>
      <c r="C49" s="717" t="s">
        <v>155</v>
      </c>
      <c r="D49" s="718"/>
      <c r="E49" s="719"/>
      <c r="F49" s="717" t="s">
        <v>155</v>
      </c>
      <c r="G49" s="718"/>
      <c r="H49" s="719"/>
      <c r="I49" s="717" t="s">
        <v>179</v>
      </c>
      <c r="J49" s="718"/>
      <c r="K49" s="720"/>
      <c r="L49" s="721" t="s">
        <v>155</v>
      </c>
      <c r="M49" s="718"/>
      <c r="N49" s="720"/>
      <c r="O49" s="721" t="s">
        <v>155</v>
      </c>
      <c r="P49" s="718"/>
      <c r="Q49" s="720"/>
      <c r="R49" s="741"/>
      <c r="T49" s="706"/>
      <c r="U49" s="706"/>
      <c r="V49" s="706"/>
      <c r="W49" s="706"/>
      <c r="X49" s="182"/>
      <c r="Y49" s="182"/>
      <c r="Z49" s="182"/>
    </row>
    <row r="50" spans="1:26" ht="21.6" customHeight="1" x14ac:dyDescent="0.35">
      <c r="A50" s="686" t="s">
        <v>178</v>
      </c>
      <c r="B50" s="687"/>
      <c r="C50" s="289"/>
      <c r="D50" s="202"/>
      <c r="E50" s="305"/>
      <c r="F50" s="289"/>
      <c r="G50" s="202"/>
      <c r="H50" s="305"/>
      <c r="I50" s="289">
        <v>0</v>
      </c>
      <c r="J50" s="202"/>
      <c r="K50" s="315"/>
      <c r="L50" s="316">
        <v>0</v>
      </c>
      <c r="M50" s="202"/>
      <c r="N50" s="315"/>
      <c r="O50" s="316">
        <v>0</v>
      </c>
      <c r="P50" s="202"/>
      <c r="Q50" s="315"/>
      <c r="R50" s="741"/>
      <c r="T50" s="706"/>
      <c r="U50" s="706"/>
      <c r="V50" s="706"/>
      <c r="W50" s="706"/>
      <c r="X50" s="182"/>
      <c r="Y50" s="182"/>
      <c r="Z50" s="182"/>
    </row>
    <row r="51" spans="1:26" ht="33" customHeight="1" thickBot="1" x14ac:dyDescent="0.4">
      <c r="A51" s="562"/>
      <c r="B51" s="548"/>
      <c r="C51" s="743" t="s">
        <v>155</v>
      </c>
      <c r="D51" s="744"/>
      <c r="E51" s="762"/>
      <c r="F51" s="743" t="s">
        <v>155</v>
      </c>
      <c r="G51" s="744"/>
      <c r="H51" s="762"/>
      <c r="I51" s="743" t="s">
        <v>155</v>
      </c>
      <c r="J51" s="744"/>
      <c r="K51" s="745"/>
      <c r="L51" s="746" t="s">
        <v>155</v>
      </c>
      <c r="M51" s="744"/>
      <c r="N51" s="745"/>
      <c r="O51" s="746" t="s">
        <v>155</v>
      </c>
      <c r="P51" s="744"/>
      <c r="Q51" s="745"/>
      <c r="R51" s="742"/>
      <c r="T51" s="706"/>
      <c r="U51" s="706"/>
      <c r="V51" s="706"/>
      <c r="W51" s="706"/>
      <c r="X51" s="182"/>
      <c r="Y51" s="182"/>
      <c r="Z51" s="182"/>
    </row>
    <row r="52" spans="1:26" ht="6.6" customHeight="1" thickBot="1" x14ac:dyDescent="0.4">
      <c r="A52" s="695"/>
      <c r="B52" s="696"/>
      <c r="C52" s="696"/>
      <c r="D52" s="696"/>
      <c r="E52" s="696"/>
      <c r="F52" s="696"/>
      <c r="G52" s="696"/>
      <c r="H52" s="696"/>
      <c r="I52" s="696"/>
      <c r="J52" s="696"/>
      <c r="K52" s="696"/>
      <c r="L52" s="696"/>
      <c r="M52" s="696"/>
      <c r="N52" s="696"/>
      <c r="O52" s="696"/>
      <c r="P52" s="696"/>
      <c r="Q52" s="696"/>
      <c r="R52" s="697"/>
      <c r="T52" s="706"/>
      <c r="U52" s="706"/>
      <c r="V52" s="706"/>
      <c r="W52" s="706"/>
      <c r="X52" s="182"/>
      <c r="Y52" s="182"/>
      <c r="Z52" s="182"/>
    </row>
    <row r="53" spans="1:26" ht="15.75" customHeight="1" thickTop="1" thickBot="1" x14ac:dyDescent="0.35">
      <c r="A53" s="564" t="s">
        <v>213</v>
      </c>
      <c r="B53" s="535"/>
      <c r="C53" s="324">
        <v>0</v>
      </c>
      <c r="D53" s="325"/>
      <c r="E53" s="326"/>
      <c r="F53" s="327"/>
      <c r="G53" s="325"/>
      <c r="H53" s="326"/>
      <c r="I53" s="329"/>
      <c r="J53" s="325"/>
      <c r="K53" s="335"/>
      <c r="L53" s="329"/>
      <c r="M53" s="328"/>
      <c r="N53" s="337"/>
      <c r="O53" s="329"/>
      <c r="P53" s="325"/>
      <c r="Q53" s="335"/>
      <c r="R53" s="347">
        <f t="shared" si="5"/>
        <v>0</v>
      </c>
      <c r="T53" s="706"/>
      <c r="U53" s="706"/>
      <c r="V53" s="706"/>
      <c r="W53" s="706"/>
    </row>
    <row r="54" spans="1:26" ht="8.4499999999999993" customHeight="1" thickTop="1" thickBot="1" x14ac:dyDescent="0.3">
      <c r="A54" s="759"/>
      <c r="B54" s="760"/>
      <c r="C54" s="760"/>
      <c r="D54" s="760"/>
      <c r="E54" s="760"/>
      <c r="F54" s="760"/>
      <c r="G54" s="760"/>
      <c r="H54" s="760"/>
      <c r="I54" s="760"/>
      <c r="J54" s="760"/>
      <c r="K54" s="760"/>
      <c r="L54" s="760"/>
      <c r="M54" s="760"/>
      <c r="N54" s="760"/>
      <c r="O54" s="760"/>
      <c r="P54" s="760"/>
      <c r="Q54" s="760"/>
      <c r="R54" s="697"/>
      <c r="T54" s="706"/>
      <c r="U54" s="706"/>
      <c r="V54" s="706"/>
      <c r="W54" s="706"/>
    </row>
    <row r="55" spans="1:26" ht="16.5" customHeight="1" thickTop="1" thickBot="1" x14ac:dyDescent="0.35">
      <c r="A55" s="565" t="s">
        <v>214</v>
      </c>
      <c r="B55" s="563"/>
      <c r="C55" s="297">
        <v>0</v>
      </c>
      <c r="D55" s="269"/>
      <c r="E55" s="312"/>
      <c r="F55" s="267">
        <v>0</v>
      </c>
      <c r="G55" s="269"/>
      <c r="H55" s="312"/>
      <c r="I55" s="297">
        <v>0</v>
      </c>
      <c r="J55" s="269"/>
      <c r="K55" s="336"/>
      <c r="L55" s="297">
        <v>0</v>
      </c>
      <c r="M55" s="270"/>
      <c r="N55" s="338"/>
      <c r="O55" s="297">
        <v>0</v>
      </c>
      <c r="P55" s="269"/>
      <c r="Q55" s="336"/>
      <c r="R55" s="347">
        <f t="shared" si="5"/>
        <v>0</v>
      </c>
      <c r="T55" s="706"/>
      <c r="U55" s="706"/>
      <c r="V55" s="706"/>
      <c r="W55" s="706"/>
    </row>
    <row r="56" spans="1:26" ht="9.6" customHeight="1" thickBot="1" x14ac:dyDescent="0.4">
      <c r="A56" s="738"/>
      <c r="B56" s="739"/>
      <c r="C56" s="739"/>
      <c r="D56" s="739"/>
      <c r="E56" s="739"/>
      <c r="F56" s="739"/>
      <c r="G56" s="739"/>
      <c r="H56" s="739"/>
      <c r="I56" s="739"/>
      <c r="J56" s="739"/>
      <c r="K56" s="739"/>
      <c r="L56" s="739"/>
      <c r="M56" s="739"/>
      <c r="N56" s="739"/>
      <c r="O56" s="739"/>
      <c r="P56" s="739"/>
      <c r="Q56" s="739"/>
      <c r="R56" s="697"/>
      <c r="T56" s="182"/>
      <c r="U56" s="182"/>
      <c r="V56" s="182"/>
      <c r="W56" s="182"/>
    </row>
    <row r="57" spans="1:26" ht="24.75" thickTop="1" thickBot="1" x14ac:dyDescent="0.3">
      <c r="A57" s="622" t="s">
        <v>53</v>
      </c>
      <c r="B57" s="623"/>
      <c r="C57" s="722">
        <f>C55+C53+C47+C45+C43+D40+C21+C15+C5</f>
        <v>0</v>
      </c>
      <c r="D57" s="723"/>
      <c r="E57" s="723"/>
      <c r="F57" s="722">
        <f>F55+F53+F47+F45+F43+G40+F21+F15+F5</f>
        <v>0</v>
      </c>
      <c r="G57" s="723"/>
      <c r="H57" s="723"/>
      <c r="I57" s="722">
        <f>I55+I53+I47+I45+I43+J40+I21+I15+I5</f>
        <v>0</v>
      </c>
      <c r="J57" s="723"/>
      <c r="K57" s="723"/>
      <c r="L57" s="722">
        <f>L55+L53+L47+L45+L43+M40+L21+L15+L5</f>
        <v>0</v>
      </c>
      <c r="M57" s="723"/>
      <c r="N57" s="723"/>
      <c r="O57" s="722">
        <f>O55+O53+O47+O45+O43+P40+O21+O15+O5</f>
        <v>0</v>
      </c>
      <c r="P57" s="723"/>
      <c r="Q57" s="723"/>
      <c r="R57" s="624">
        <f>R53+R47+R45++R43+R29+R21+R15+R5+R55</f>
        <v>0</v>
      </c>
      <c r="S57" s="198"/>
    </row>
    <row r="58" spans="1:26" ht="22.5" hidden="1" thickTop="1" thickBot="1" x14ac:dyDescent="0.3">
      <c r="A58" s="187" t="s">
        <v>54</v>
      </c>
      <c r="B58" s="186"/>
      <c r="C58" s="747">
        <f>'Form. A3- Montage financier'!D29+'Form. A3- Montage financier'!D114</f>
        <v>0</v>
      </c>
      <c r="D58" s="748"/>
      <c r="E58" s="749"/>
      <c r="F58" s="754">
        <f>'Form. A3- Montage financier'!F29+'Form. A3- Montage financier'!F114</f>
        <v>0</v>
      </c>
      <c r="G58" s="755"/>
      <c r="H58" s="756"/>
      <c r="I58" s="747">
        <f>'Form. A3- Montage financier'!H114+'Form. A3- Montage financier'!H29</f>
        <v>0</v>
      </c>
      <c r="J58" s="748"/>
      <c r="K58" s="749"/>
      <c r="L58" s="747">
        <f>'Form. A3- Montage financier'!J29+'Form. A3- Montage financier'!J114</f>
        <v>0</v>
      </c>
      <c r="M58" s="748"/>
      <c r="N58" s="749"/>
      <c r="O58" s="754">
        <f>'Form. A3- Montage financier'!L114+'Form. A3- Montage financier'!L29</f>
        <v>0</v>
      </c>
      <c r="P58" s="755"/>
      <c r="Q58" s="756"/>
      <c r="R58" s="282">
        <f>O58+L58+I58+F58+C58</f>
        <v>0</v>
      </c>
    </row>
    <row r="59" spans="1:26" ht="9" customHeight="1" thickTop="1" x14ac:dyDescent="0.25"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6"/>
    </row>
    <row r="60" spans="1:26" ht="26.25" x14ac:dyDescent="0.25">
      <c r="A60" s="707" t="s">
        <v>308</v>
      </c>
      <c r="B60" s="707"/>
      <c r="C60" s="707"/>
      <c r="D60" s="707"/>
      <c r="E60" s="707"/>
      <c r="F60" s="707"/>
      <c r="G60" s="707"/>
      <c r="H60" s="707"/>
      <c r="I60" s="707"/>
      <c r="J60" s="707"/>
      <c r="K60" s="707"/>
      <c r="L60" s="707"/>
      <c r="M60" s="707"/>
      <c r="N60" s="707"/>
      <c r="O60" s="195"/>
      <c r="P60" s="195"/>
      <c r="Q60" s="195"/>
      <c r="R60" s="196"/>
    </row>
    <row r="61" spans="1:26" ht="15.75" x14ac:dyDescent="0.25">
      <c r="A61" s="197"/>
      <c r="B61" s="197"/>
      <c r="C61" s="197"/>
      <c r="D61" s="197"/>
      <c r="E61" s="197"/>
      <c r="F61" s="197"/>
      <c r="G61" s="761"/>
      <c r="H61" s="761"/>
      <c r="I61" s="197"/>
      <c r="J61" s="197"/>
      <c r="K61" s="197"/>
      <c r="L61" s="197"/>
      <c r="M61" s="197"/>
      <c r="R61" s="284"/>
    </row>
    <row r="62" spans="1:26" ht="23.45" customHeight="1" thickBot="1" x14ac:dyDescent="0.3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R62" s="159"/>
    </row>
    <row r="63" spans="1:26" ht="33" customHeight="1" thickBot="1" x14ac:dyDescent="0.3">
      <c r="A63" s="751" t="s">
        <v>157</v>
      </c>
      <c r="B63" s="752"/>
      <c r="C63" s="752"/>
      <c r="D63" s="752"/>
      <c r="E63" s="752"/>
      <c r="F63" s="753"/>
      <c r="G63" s="199"/>
      <c r="H63" s="199"/>
      <c r="I63" s="199"/>
      <c r="J63" s="199"/>
      <c r="P63" s="200"/>
    </row>
    <row r="64" spans="1:26" ht="19.5" customHeight="1" x14ac:dyDescent="0.25">
      <c r="A64" s="757"/>
      <c r="B64" s="758"/>
      <c r="C64" s="566" t="s">
        <v>26</v>
      </c>
      <c r="D64" s="566" t="s">
        <v>27</v>
      </c>
      <c r="E64" s="566" t="s">
        <v>28</v>
      </c>
      <c r="F64" s="567" t="s">
        <v>2</v>
      </c>
      <c r="I64" s="750" t="str">
        <f>IF(OR(R47&gt;30000,R48&gt;0.1*R58),"Les honoraires professionnels ne peuvent en aucun cas dépasser 10% du coût total du projet sans dépasser le montant de 30 000$","")</f>
        <v/>
      </c>
      <c r="J64" s="750"/>
      <c r="K64" s="750"/>
      <c r="L64" s="750"/>
      <c r="M64" s="750"/>
    </row>
    <row r="65" spans="1:18" ht="24.6" customHeight="1" x14ac:dyDescent="0.25">
      <c r="A65" s="726" t="str">
        <f>A5</f>
        <v xml:space="preserve">A. Salaires, traitements et avantages sociaux </v>
      </c>
      <c r="B65" s="727"/>
      <c r="C65" s="202">
        <f>SUM(C66:C73)</f>
        <v>0</v>
      </c>
      <c r="D65" s="202">
        <f>SUM(D66:D73)</f>
        <v>0</v>
      </c>
      <c r="E65" s="202">
        <f>SUM(E66:E73)</f>
        <v>0</v>
      </c>
      <c r="F65" s="283">
        <f>C65+D65+E65</f>
        <v>0</v>
      </c>
      <c r="I65" s="750"/>
      <c r="J65" s="750"/>
      <c r="K65" s="750"/>
      <c r="L65" s="750"/>
      <c r="M65" s="750"/>
    </row>
    <row r="66" spans="1:18" ht="24.6" customHeight="1" x14ac:dyDescent="0.25">
      <c r="A66" s="724" t="s">
        <v>161</v>
      </c>
      <c r="B66" s="725"/>
      <c r="C66" s="261"/>
      <c r="D66" s="261"/>
      <c r="E66" s="261"/>
      <c r="F66" s="283">
        <f>C66+D66+E66</f>
        <v>0</v>
      </c>
      <c r="I66" s="750"/>
      <c r="J66" s="750"/>
      <c r="K66" s="750"/>
      <c r="L66" s="750"/>
      <c r="M66" s="750"/>
    </row>
    <row r="67" spans="1:18" ht="24.6" customHeight="1" x14ac:dyDescent="0.4">
      <c r="A67" s="724" t="s">
        <v>180</v>
      </c>
      <c r="B67" s="725"/>
      <c r="C67" s="261"/>
      <c r="D67" s="261"/>
      <c r="E67" s="261"/>
      <c r="F67" s="283">
        <f t="shared" ref="F67:F73" si="13">C67+D67+E67</f>
        <v>0</v>
      </c>
      <c r="I67" s="210"/>
      <c r="J67" s="210"/>
      <c r="K67" s="210"/>
      <c r="L67" s="210"/>
    </row>
    <row r="68" spans="1:18" ht="24.6" customHeight="1" x14ac:dyDescent="0.4">
      <c r="A68" s="724" t="s">
        <v>185</v>
      </c>
      <c r="B68" s="725"/>
      <c r="C68" s="261"/>
      <c r="D68" s="261"/>
      <c r="E68" s="261"/>
      <c r="F68" s="283">
        <f>C68+D68+E68</f>
        <v>0</v>
      </c>
      <c r="I68" s="210"/>
      <c r="J68" s="210"/>
      <c r="K68" s="210"/>
      <c r="L68" s="210"/>
    </row>
    <row r="69" spans="1:18" ht="24.6" customHeight="1" x14ac:dyDescent="0.4">
      <c r="A69" s="724" t="s">
        <v>181</v>
      </c>
      <c r="B69" s="725"/>
      <c r="C69" s="261"/>
      <c r="D69" s="261"/>
      <c r="E69" s="261"/>
      <c r="F69" s="283">
        <f t="shared" si="13"/>
        <v>0</v>
      </c>
      <c r="I69" s="210"/>
      <c r="J69" s="210"/>
      <c r="K69" s="210"/>
      <c r="L69" s="210"/>
    </row>
    <row r="70" spans="1:18" ht="24.6" customHeight="1" x14ac:dyDescent="0.4">
      <c r="A70" s="724" t="str">
        <f>A10</f>
        <v xml:space="preserve">Autres: </v>
      </c>
      <c r="B70" s="725"/>
      <c r="C70" s="261"/>
      <c r="D70" s="261"/>
      <c r="E70" s="261"/>
      <c r="F70" s="283">
        <f t="shared" si="13"/>
        <v>0</v>
      </c>
      <c r="H70" s="198"/>
      <c r="I70" s="210"/>
      <c r="J70" s="210"/>
      <c r="K70" s="210"/>
      <c r="L70" s="210"/>
    </row>
    <row r="71" spans="1:18" ht="24.6" customHeight="1" x14ac:dyDescent="0.4">
      <c r="A71" s="724" t="str">
        <f>A11</f>
        <v xml:space="preserve">Autres: </v>
      </c>
      <c r="B71" s="725"/>
      <c r="C71" s="261"/>
      <c r="D71" s="261"/>
      <c r="E71" s="261"/>
      <c r="F71" s="283">
        <f t="shared" si="13"/>
        <v>0</v>
      </c>
      <c r="I71" s="210"/>
      <c r="J71" s="210"/>
      <c r="K71" s="210"/>
      <c r="L71" s="210"/>
    </row>
    <row r="72" spans="1:18" ht="24.6" customHeight="1" x14ac:dyDescent="0.4">
      <c r="A72" s="724" t="str">
        <f>A12</f>
        <v xml:space="preserve">Autres: </v>
      </c>
      <c r="B72" s="725"/>
      <c r="C72" s="261"/>
      <c r="D72" s="261"/>
      <c r="E72" s="261"/>
      <c r="F72" s="283">
        <f t="shared" si="13"/>
        <v>0</v>
      </c>
      <c r="I72" s="210"/>
      <c r="J72" s="210"/>
      <c r="K72" s="210"/>
      <c r="L72" s="210"/>
    </row>
    <row r="73" spans="1:18" ht="24.6" customHeight="1" x14ac:dyDescent="0.4">
      <c r="A73" s="724" t="str">
        <f>A13</f>
        <v xml:space="preserve">Autres: </v>
      </c>
      <c r="B73" s="725"/>
      <c r="C73" s="261"/>
      <c r="D73" s="261"/>
      <c r="E73" s="261"/>
      <c r="F73" s="283">
        <f t="shared" si="13"/>
        <v>0</v>
      </c>
      <c r="I73" s="210"/>
      <c r="J73" s="210"/>
      <c r="K73" s="210"/>
      <c r="L73" s="210"/>
    </row>
    <row r="74" spans="1:18" ht="25.5" customHeight="1" x14ac:dyDescent="0.4">
      <c r="A74" s="726" t="str">
        <f>A15</f>
        <v>B. Bourses aux étudiants</v>
      </c>
      <c r="B74" s="727"/>
      <c r="C74" s="202">
        <f>C75+C76+C77+C78</f>
        <v>0</v>
      </c>
      <c r="D74" s="202">
        <f t="shared" ref="D74:E74" si="14">D75+D76+D77+D78</f>
        <v>0</v>
      </c>
      <c r="E74" s="202">
        <f t="shared" si="14"/>
        <v>0</v>
      </c>
      <c r="F74" s="283">
        <f>C74+D74+E74</f>
        <v>0</v>
      </c>
      <c r="I74" s="210"/>
      <c r="J74" s="210"/>
      <c r="K74" s="210"/>
      <c r="L74" s="210"/>
    </row>
    <row r="75" spans="1:18" ht="18.95" customHeight="1" x14ac:dyDescent="0.4">
      <c r="A75" s="724" t="str">
        <f>A16</f>
        <v>Maitrise</v>
      </c>
      <c r="B75" s="725"/>
      <c r="C75" s="261"/>
      <c r="D75" s="261"/>
      <c r="E75" s="261"/>
      <c r="F75" s="283">
        <f t="shared" ref="F75:F78" si="15">C75+D75+E75</f>
        <v>0</v>
      </c>
      <c r="I75" s="210"/>
      <c r="J75" s="210"/>
      <c r="K75" s="210"/>
      <c r="L75" s="210"/>
      <c r="Q75" s="182"/>
      <c r="R75" s="182"/>
    </row>
    <row r="76" spans="1:18" ht="15.6" customHeight="1" x14ac:dyDescent="0.4">
      <c r="A76" s="724" t="str">
        <f>A17</f>
        <v>PhD</v>
      </c>
      <c r="B76" s="725"/>
      <c r="C76" s="261"/>
      <c r="D76" s="261"/>
      <c r="E76" s="261"/>
      <c r="F76" s="283">
        <f t="shared" si="15"/>
        <v>0</v>
      </c>
      <c r="I76" s="210"/>
      <c r="J76" s="210"/>
      <c r="K76" s="210"/>
      <c r="L76" s="210"/>
      <c r="Q76" s="182"/>
      <c r="R76" s="182"/>
    </row>
    <row r="77" spans="1:18" ht="17.45" customHeight="1" x14ac:dyDescent="0.35">
      <c r="A77" s="724" t="str">
        <f>A18</f>
        <v>PostDoc</v>
      </c>
      <c r="B77" s="725"/>
      <c r="C77" s="261"/>
      <c r="D77" s="261"/>
      <c r="E77" s="261"/>
      <c r="F77" s="283">
        <f t="shared" si="15"/>
        <v>0</v>
      </c>
      <c r="I77" s="198"/>
      <c r="Q77" s="182"/>
      <c r="R77" s="182"/>
    </row>
    <row r="78" spans="1:18" ht="21" x14ac:dyDescent="0.35">
      <c r="A78" s="724" t="str">
        <f>A19</f>
        <v>Autres</v>
      </c>
      <c r="B78" s="725"/>
      <c r="C78" s="261"/>
      <c r="D78" s="261"/>
      <c r="E78" s="261"/>
      <c r="F78" s="283">
        <f t="shared" si="15"/>
        <v>0</v>
      </c>
      <c r="I78" s="198"/>
      <c r="Q78" s="182"/>
      <c r="R78" s="182"/>
    </row>
    <row r="79" spans="1:18" ht="21" x14ac:dyDescent="0.35">
      <c r="A79" s="726" t="str">
        <f>A21</f>
        <v xml:space="preserve">C. Produits consommables et fournitures </v>
      </c>
      <c r="B79" s="727"/>
      <c r="C79" s="261"/>
      <c r="D79" s="261"/>
      <c r="E79" s="261"/>
      <c r="F79" s="283">
        <f>C79+D79+E79</f>
        <v>0</v>
      </c>
      <c r="I79" s="198"/>
      <c r="Q79" s="182"/>
      <c r="R79" s="182"/>
    </row>
    <row r="80" spans="1:18" ht="20.45" customHeight="1" x14ac:dyDescent="0.35">
      <c r="A80" s="730" t="s">
        <v>228</v>
      </c>
      <c r="B80" s="731"/>
      <c r="C80" s="261"/>
      <c r="D80" s="261"/>
      <c r="E80" s="261"/>
      <c r="F80" s="283">
        <f>E80+D80+C80</f>
        <v>0</v>
      </c>
      <c r="I80" s="198"/>
      <c r="Q80" s="182"/>
      <c r="R80" s="182"/>
    </row>
    <row r="81" spans="1:18" ht="15.75" x14ac:dyDescent="0.25">
      <c r="A81" s="732" t="str">
        <f>A43</f>
        <v>E. Frais de déplacement et de séjour</v>
      </c>
      <c r="B81" s="733"/>
      <c r="C81" s="261"/>
      <c r="D81" s="261"/>
      <c r="E81" s="261"/>
      <c r="F81" s="283">
        <f t="shared" ref="F81" si="16">C81+D81+E81</f>
        <v>0</v>
      </c>
      <c r="Q81" s="45"/>
      <c r="R81" s="47"/>
    </row>
    <row r="82" spans="1:18" ht="15.75" x14ac:dyDescent="0.25">
      <c r="A82" s="726" t="s">
        <v>227</v>
      </c>
      <c r="B82" s="727"/>
      <c r="C82" s="261"/>
      <c r="D82" s="261"/>
      <c r="E82" s="261"/>
      <c r="F82" s="283">
        <f>E82+D82+C82</f>
        <v>0</v>
      </c>
      <c r="Q82" s="45"/>
      <c r="R82" s="46"/>
    </row>
    <row r="83" spans="1:18" ht="15.75" x14ac:dyDescent="0.25">
      <c r="A83" s="726" t="str">
        <f>A47</f>
        <v>G. Honoraires professionnels
Représente au maximum 10% du coût total du projet sans toutefois dépasser 25 000$</v>
      </c>
      <c r="B83" s="727"/>
      <c r="C83" s="261"/>
      <c r="D83" s="261"/>
      <c r="E83" s="261"/>
      <c r="F83" s="283">
        <f>E83+D83+C83</f>
        <v>0</v>
      </c>
      <c r="R83" s="48"/>
    </row>
    <row r="84" spans="1:18" ht="15.75" x14ac:dyDescent="0.25">
      <c r="A84" s="726" t="str">
        <f>A53</f>
        <v>H. Frais de diffusion des connaissances</v>
      </c>
      <c r="B84" s="727"/>
      <c r="C84" s="261"/>
      <c r="D84" s="261"/>
      <c r="E84" s="261"/>
      <c r="F84" s="283">
        <f>E84+D84+C84</f>
        <v>0</v>
      </c>
      <c r="R84" s="33"/>
    </row>
    <row r="85" spans="1:18" ht="16.5" customHeight="1" x14ac:dyDescent="0.25">
      <c r="A85" s="568" t="str">
        <f t="shared" ref="A85" si="17">A55</f>
        <v>I. Frais de plateforme (animalerie; serres, laboratoire lourd, … etc.)</v>
      </c>
      <c r="B85" s="569"/>
      <c r="C85" s="261"/>
      <c r="D85" s="261">
        <v>0</v>
      </c>
      <c r="E85" s="261">
        <v>0</v>
      </c>
      <c r="F85" s="265">
        <f>C85+D85+E85</f>
        <v>0</v>
      </c>
      <c r="R85" s="33"/>
    </row>
    <row r="86" spans="1:18" ht="40.5" customHeight="1" thickBot="1" x14ac:dyDescent="0.3">
      <c r="A86" s="728" t="s">
        <v>216</v>
      </c>
      <c r="B86" s="729"/>
      <c r="C86" s="570">
        <f>C84+C83+C82+C81+C80+C79+C74+C65+C85</f>
        <v>0</v>
      </c>
      <c r="D86" s="570">
        <f t="shared" ref="D86:F86" si="18">D84+D83+D82+D81+D80+D79+D74+D65+D85</f>
        <v>0</v>
      </c>
      <c r="E86" s="570">
        <f t="shared" si="18"/>
        <v>0</v>
      </c>
      <c r="F86" s="571">
        <f t="shared" si="18"/>
        <v>0</v>
      </c>
      <c r="G86" s="704" t="str">
        <f>IF(F86=R57, "La répartition des dépenses du projet est correcte","Revoyez SVP la répartition des dépenses par année")</f>
        <v>La répartition des dépenses du projet est correcte</v>
      </c>
      <c r="H86" s="704"/>
    </row>
    <row r="92" spans="1:18" ht="18.75" x14ac:dyDescent="0.3">
      <c r="I92" s="194"/>
    </row>
  </sheetData>
  <sheetProtection algorithmName="SHA-512" hashValue="PxMi5xJFkcCXsFnQoJLQUc/wXN5CwIwTNYGblz+z12mew+6kr2caa6+3rp/v7YEc5eBlUCuvpj8KnppcIod+Fg==" saltValue="D2f1KBLHdvXbHCuvSz9N0A==" spinCount="100000" sheet="1" objects="1" scenarios="1"/>
  <mergeCells count="96">
    <mergeCell ref="A38:B38"/>
    <mergeCell ref="A31:B31"/>
    <mergeCell ref="A32:B32"/>
    <mergeCell ref="A33:B33"/>
    <mergeCell ref="A35:B35"/>
    <mergeCell ref="A34:B34"/>
    <mergeCell ref="O27:Q27"/>
    <mergeCell ref="F25:H25"/>
    <mergeCell ref="A30:B30"/>
    <mergeCell ref="A36:B36"/>
    <mergeCell ref="A37:B37"/>
    <mergeCell ref="O51:Q51"/>
    <mergeCell ref="O57:Q57"/>
    <mergeCell ref="O58:Q58"/>
    <mergeCell ref="A64:B64"/>
    <mergeCell ref="A65:B65"/>
    <mergeCell ref="A52:R52"/>
    <mergeCell ref="A54:R54"/>
    <mergeCell ref="G61:H61"/>
    <mergeCell ref="F57:H57"/>
    <mergeCell ref="F58:H58"/>
    <mergeCell ref="I57:K57"/>
    <mergeCell ref="I58:K58"/>
    <mergeCell ref="L57:N57"/>
    <mergeCell ref="C58:E58"/>
    <mergeCell ref="C51:E51"/>
    <mergeCell ref="F51:H51"/>
    <mergeCell ref="A73:B73"/>
    <mergeCell ref="A69:B69"/>
    <mergeCell ref="C25:E25"/>
    <mergeCell ref="C27:E27"/>
    <mergeCell ref="F27:H27"/>
    <mergeCell ref="A56:R56"/>
    <mergeCell ref="R48:R51"/>
    <mergeCell ref="I51:K51"/>
    <mergeCell ref="L51:N51"/>
    <mergeCell ref="A71:B71"/>
    <mergeCell ref="L58:N58"/>
    <mergeCell ref="I64:M66"/>
    <mergeCell ref="A66:B66"/>
    <mergeCell ref="A67:B67"/>
    <mergeCell ref="A68:B68"/>
    <mergeCell ref="A63:F63"/>
    <mergeCell ref="A83:B83"/>
    <mergeCell ref="A84:B84"/>
    <mergeCell ref="A86:B86"/>
    <mergeCell ref="A74:B74"/>
    <mergeCell ref="A82:B82"/>
    <mergeCell ref="A75:B75"/>
    <mergeCell ref="A76:B76"/>
    <mergeCell ref="A77:B77"/>
    <mergeCell ref="A78:B78"/>
    <mergeCell ref="A79:B79"/>
    <mergeCell ref="A80:B80"/>
    <mergeCell ref="A81:B81"/>
    <mergeCell ref="G86:H86"/>
    <mergeCell ref="T26:W55"/>
    <mergeCell ref="A60:N60"/>
    <mergeCell ref="C2:E2"/>
    <mergeCell ref="F2:H2"/>
    <mergeCell ref="I2:K2"/>
    <mergeCell ref="L2:N2"/>
    <mergeCell ref="O2:Q2"/>
    <mergeCell ref="C49:E49"/>
    <mergeCell ref="F49:H49"/>
    <mergeCell ref="I49:K49"/>
    <mergeCell ref="L49:N49"/>
    <mergeCell ref="O49:Q49"/>
    <mergeCell ref="C57:E57"/>
    <mergeCell ref="A70:B70"/>
    <mergeCell ref="A72:B72"/>
    <mergeCell ref="A48:B48"/>
    <mergeCell ref="A50:B50"/>
    <mergeCell ref="A41:B41"/>
    <mergeCell ref="E41:P41"/>
    <mergeCell ref="A39:B39"/>
    <mergeCell ref="A40:B40"/>
    <mergeCell ref="A46:R46"/>
    <mergeCell ref="A42:R42"/>
    <mergeCell ref="A44:R44"/>
    <mergeCell ref="A1:R1"/>
    <mergeCell ref="A29:B29"/>
    <mergeCell ref="L23:N23"/>
    <mergeCell ref="O23:Q23"/>
    <mergeCell ref="I27:K27"/>
    <mergeCell ref="C23:E23"/>
    <mergeCell ref="F23:H23"/>
    <mergeCell ref="I23:K23"/>
    <mergeCell ref="A3:R3"/>
    <mergeCell ref="A14:R14"/>
    <mergeCell ref="A20:R20"/>
    <mergeCell ref="A28:R28"/>
    <mergeCell ref="L25:N25"/>
    <mergeCell ref="O25:Q25"/>
    <mergeCell ref="I25:K25"/>
    <mergeCell ref="L27:N27"/>
  </mergeCells>
  <conditionalFormatting sqref="C59 F59 I59 L59 O59:O60">
    <cfRule type="containsText" dxfId="252" priority="166" operator="containsText" text="ok">
      <formula>NOT(ISERROR(SEARCH("ok",C59)))</formula>
    </cfRule>
  </conditionalFormatting>
  <conditionalFormatting sqref="R59:R60">
    <cfRule type="containsText" dxfId="251" priority="161" operator="containsText" text="non">
      <formula>NOT(ISERROR(SEARCH("non",R59)))</formula>
    </cfRule>
  </conditionalFormatting>
  <conditionalFormatting sqref="F65">
    <cfRule type="cellIs" dxfId="250" priority="126" operator="equal">
      <formula>$R$5</formula>
    </cfRule>
    <cfRule type="cellIs" dxfId="249" priority="135" operator="lessThan">
      <formula>$R$5</formula>
    </cfRule>
    <cfRule type="cellIs" dxfId="248" priority="136" operator="greaterThan">
      <formula>$R$5</formula>
    </cfRule>
    <cfRule type="cellIs" dxfId="247" priority="137" operator="equal">
      <formula>$R$5</formula>
    </cfRule>
    <cfRule type="cellIs" dxfId="246" priority="138" operator="equal">
      <formula>$R$5</formula>
    </cfRule>
    <cfRule type="cellIs" dxfId="245" priority="153" operator="lessThan">
      <formula>$R$4</formula>
    </cfRule>
    <cfRule type="cellIs" dxfId="244" priority="154" operator="greaterThan">
      <formula>$R$4</formula>
    </cfRule>
  </conditionalFormatting>
  <conditionalFormatting sqref="F74">
    <cfRule type="cellIs" dxfId="243" priority="53" operator="equal">
      <formula>$R$15</formula>
    </cfRule>
    <cfRule type="cellIs" dxfId="242" priority="54" operator="lessThan">
      <formula>$R$15</formula>
    </cfRule>
    <cfRule type="cellIs" dxfId="241" priority="55" operator="greaterThan">
      <formula>$R$15</formula>
    </cfRule>
    <cfRule type="cellIs" dxfId="240" priority="99" operator="equal">
      <formula>$R$15</formula>
    </cfRule>
    <cfRule type="cellIs" dxfId="239" priority="100" operator="lessThan">
      <formula>$R$15</formula>
    </cfRule>
    <cfRule type="cellIs" dxfId="238" priority="101" operator="greaterThan">
      <formula>$R$15</formula>
    </cfRule>
    <cfRule type="cellIs" dxfId="237" priority="134" operator="equal">
      <formula>$R$15</formula>
    </cfRule>
    <cfRule type="cellIs" dxfId="236" priority="151" operator="lessThan">
      <formula>$R$15</formula>
    </cfRule>
    <cfRule type="cellIs" dxfId="235" priority="152" operator="greaterThan">
      <formula>$R$15</formula>
    </cfRule>
  </conditionalFormatting>
  <conditionalFormatting sqref="F81:F84">
    <cfRule type="cellIs" dxfId="234" priority="149" operator="lessThan">
      <formula>$R$26</formula>
    </cfRule>
    <cfRule type="cellIs" dxfId="233" priority="150" operator="greaterThan">
      <formula>$R$26</formula>
    </cfRule>
  </conditionalFormatting>
  <conditionalFormatting sqref="F85">
    <cfRule type="cellIs" dxfId="232" priority="139" operator="lessThan">
      <formula>$R$55</formula>
    </cfRule>
    <cfRule type="cellIs" dxfId="231" priority="140" operator="greaterThan">
      <formula>$R$55</formula>
    </cfRule>
  </conditionalFormatting>
  <conditionalFormatting sqref="F81">
    <cfRule type="cellIs" dxfId="230" priority="74" operator="equal">
      <formula>$R$26</formula>
    </cfRule>
    <cfRule type="cellIs" dxfId="229" priority="75" operator="lessThan">
      <formula>$R$26</formula>
    </cfRule>
    <cfRule type="cellIs" dxfId="228" priority="76" operator="greaterThan">
      <formula>$R$26</formula>
    </cfRule>
    <cfRule type="cellIs" dxfId="227" priority="133" operator="equal">
      <formula>$R$26</formula>
    </cfRule>
  </conditionalFormatting>
  <conditionalFormatting sqref="F82">
    <cfRule type="cellIs" dxfId="226" priority="24" operator="equal">
      <formula>$R$45</formula>
    </cfRule>
    <cfRule type="cellIs" dxfId="225" priority="25" operator="lessThan">
      <formula>$R$45</formula>
    </cfRule>
    <cfRule type="cellIs" dxfId="224" priority="26" operator="greaterThan">
      <formula>$R$45</formula>
    </cfRule>
    <cfRule type="cellIs" dxfId="223" priority="132" operator="equal">
      <formula>$R$45</formula>
    </cfRule>
  </conditionalFormatting>
  <conditionalFormatting sqref="F83">
    <cfRule type="cellIs" dxfId="222" priority="40" operator="equal">
      <formula>$R$47</formula>
    </cfRule>
    <cfRule type="cellIs" dxfId="221" priority="41" operator="equal">
      <formula>$R$47</formula>
    </cfRule>
    <cfRule type="cellIs" dxfId="220" priority="42" operator="lessThan">
      <formula>$R$47</formula>
    </cfRule>
    <cfRule type="cellIs" dxfId="219" priority="43" operator="greaterThan">
      <formula>$R$47</formula>
    </cfRule>
    <cfRule type="cellIs" dxfId="218" priority="65" operator="lessThan">
      <formula>#REF!</formula>
    </cfRule>
    <cfRule type="cellIs" dxfId="217" priority="66" operator="greaterThan">
      <formula>#REF!</formula>
    </cfRule>
    <cfRule type="cellIs" dxfId="216" priority="67" operator="equal">
      <formula>$R$47</formula>
    </cfRule>
    <cfRule type="cellIs" dxfId="215" priority="68" operator="greaterThan">
      <formula>$R$47</formula>
    </cfRule>
    <cfRule type="cellIs" dxfId="214" priority="69" operator="lessThan">
      <formula>$R$47</formula>
    </cfRule>
    <cfRule type="cellIs" dxfId="213" priority="70" operator="greaterThan">
      <formula>$R$47</formula>
    </cfRule>
    <cfRule type="cellIs" dxfId="212" priority="71" operator="equal">
      <formula>$R$45</formula>
    </cfRule>
    <cfRule type="cellIs" dxfId="211" priority="72" operator="lessThan">
      <formula>$R$45</formula>
    </cfRule>
    <cfRule type="cellIs" dxfId="210" priority="73" operator="greaterThan">
      <formula>$R$45</formula>
    </cfRule>
    <cfRule type="cellIs" dxfId="209" priority="131" operator="equal">
      <formula>$R$48</formula>
    </cfRule>
  </conditionalFormatting>
  <conditionalFormatting sqref="F84">
    <cfRule type="cellIs" dxfId="208" priority="62" operator="equal">
      <formula>$R$53</formula>
    </cfRule>
    <cfRule type="cellIs" dxfId="207" priority="63" operator="lessThan">
      <formula>$R$53</formula>
    </cfRule>
    <cfRule type="cellIs" dxfId="206" priority="64" operator="greaterThan">
      <formula>$R$53</formula>
    </cfRule>
    <cfRule type="cellIs" dxfId="205" priority="129" operator="equal">
      <formula>$R$53</formula>
    </cfRule>
  </conditionalFormatting>
  <conditionalFormatting sqref="F66">
    <cfRule type="cellIs" dxfId="204" priority="123" operator="lessThan">
      <formula>$R$6</formula>
    </cfRule>
    <cfRule type="cellIs" dxfId="203" priority="124" operator="greaterThan">
      <formula>$R$6</formula>
    </cfRule>
    <cfRule type="cellIs" dxfId="202" priority="125" operator="equal">
      <formula>$R$6</formula>
    </cfRule>
    <cfRule type="cellIs" dxfId="201" priority="127" operator="equal">
      <formula>$R$5</formula>
    </cfRule>
    <cfRule type="cellIs" dxfId="200" priority="128" operator="equal">
      <formula>$R$6</formula>
    </cfRule>
  </conditionalFormatting>
  <conditionalFormatting sqref="F67">
    <cfRule type="cellIs" dxfId="199" priority="37" operator="equal">
      <formula>$R$7</formula>
    </cfRule>
    <cfRule type="cellIs" dxfId="198" priority="38" operator="lessThan">
      <formula>$R$7</formula>
    </cfRule>
    <cfRule type="cellIs" dxfId="197" priority="39" operator="greaterThan">
      <formula>$R$7</formula>
    </cfRule>
    <cfRule type="cellIs" dxfId="196" priority="44" operator="equal">
      <formula>37000</formula>
    </cfRule>
    <cfRule type="cellIs" dxfId="195" priority="45" operator="lessThan">
      <formula>$R$22</formula>
    </cfRule>
    <cfRule type="cellIs" dxfId="194" priority="46" operator="greaterThan">
      <formula>$R$22</formula>
    </cfRule>
    <cfRule type="cellIs" dxfId="193" priority="120" operator="equal">
      <formula>$R$7</formula>
    </cfRule>
    <cfRule type="cellIs" dxfId="192" priority="121" operator="lessThan">
      <formula>$R$7</formula>
    </cfRule>
    <cfRule type="cellIs" dxfId="191" priority="122" operator="greaterThan">
      <formula>$R$7</formula>
    </cfRule>
  </conditionalFormatting>
  <conditionalFormatting sqref="F68">
    <cfRule type="cellIs" dxfId="190" priority="117" operator="equal">
      <formula>$R$8</formula>
    </cfRule>
    <cfRule type="cellIs" dxfId="189" priority="118" operator="lessThan">
      <formula>$R$8</formula>
    </cfRule>
    <cfRule type="cellIs" dxfId="188" priority="119" operator="greaterThan">
      <formula>$R$8</formula>
    </cfRule>
  </conditionalFormatting>
  <conditionalFormatting sqref="F69">
    <cfRule type="cellIs" dxfId="187" priority="114" operator="equal">
      <formula>$R$9</formula>
    </cfRule>
    <cfRule type="cellIs" dxfId="186" priority="115" operator="lessThan">
      <formula>$R$9</formula>
    </cfRule>
    <cfRule type="cellIs" dxfId="185" priority="116" operator="greaterThan">
      <formula>$R$9</formula>
    </cfRule>
  </conditionalFormatting>
  <conditionalFormatting sqref="F70">
    <cfRule type="cellIs" dxfId="184" priority="111" operator="equal">
      <formula>$R$10</formula>
    </cfRule>
    <cfRule type="cellIs" dxfId="183" priority="112" operator="lessThan">
      <formula>$R$10</formula>
    </cfRule>
    <cfRule type="cellIs" dxfId="182" priority="113" operator="greaterThan">
      <formula>$R$10</formula>
    </cfRule>
  </conditionalFormatting>
  <conditionalFormatting sqref="F71">
    <cfRule type="cellIs" dxfId="181" priority="108" operator="equal">
      <formula>$R$11</formula>
    </cfRule>
    <cfRule type="cellIs" dxfId="180" priority="109" operator="lessThan">
      <formula>$R$12</formula>
    </cfRule>
    <cfRule type="cellIs" dxfId="179" priority="110" operator="greaterThan">
      <formula>$R$11</formula>
    </cfRule>
  </conditionalFormatting>
  <conditionalFormatting sqref="F72">
    <cfRule type="cellIs" dxfId="178" priority="105" operator="equal">
      <formula>$R$12</formula>
    </cfRule>
    <cfRule type="cellIs" dxfId="177" priority="106" operator="lessThan">
      <formula>$R$12</formula>
    </cfRule>
    <cfRule type="cellIs" dxfId="176" priority="107" operator="greaterThan">
      <formula>$R$12</formula>
    </cfRule>
  </conditionalFormatting>
  <conditionalFormatting sqref="F73">
    <cfRule type="cellIs" dxfId="175" priority="102" operator="equal">
      <formula>$R$13</formula>
    </cfRule>
    <cfRule type="cellIs" dxfId="174" priority="103" operator="lessThan">
      <formula>$R$13</formula>
    </cfRule>
    <cfRule type="cellIs" dxfId="173" priority="104" operator="greaterThan">
      <formula>$R$13</formula>
    </cfRule>
  </conditionalFormatting>
  <conditionalFormatting sqref="F75">
    <cfRule type="cellIs" dxfId="172" priority="96" operator="equal">
      <formula>$R$16</formula>
    </cfRule>
    <cfRule type="cellIs" dxfId="171" priority="97" operator="lessThan">
      <formula>$R$16</formula>
    </cfRule>
    <cfRule type="cellIs" dxfId="170" priority="98" operator="greaterThan">
      <formula>$R$16</formula>
    </cfRule>
  </conditionalFormatting>
  <conditionalFormatting sqref="F77">
    <cfRule type="cellIs" dxfId="169" priority="56" operator="equal">
      <formula>$R$18</formula>
    </cfRule>
    <cfRule type="cellIs" dxfId="168" priority="57" operator="lessThan">
      <formula>$R$18</formula>
    </cfRule>
    <cfRule type="cellIs" dxfId="167" priority="58" operator="greaterThan">
      <formula>$R$18</formula>
    </cfRule>
    <cfRule type="cellIs" dxfId="166" priority="86" operator="equal">
      <formula>$R$18</formula>
    </cfRule>
    <cfRule type="cellIs" dxfId="165" priority="87" operator="lessThan">
      <formula>$R$18</formula>
    </cfRule>
    <cfRule type="cellIs" dxfId="164" priority="88" operator="greaterThan">
      <formula>$R$18</formula>
    </cfRule>
    <cfRule type="cellIs" dxfId="163" priority="93" operator="equal">
      <formula>$R$17</formula>
    </cfRule>
    <cfRule type="cellIs" dxfId="162" priority="94" operator="lessThan">
      <formula>$R$17</formula>
    </cfRule>
    <cfRule type="cellIs" dxfId="161" priority="95" operator="greaterThan">
      <formula>$R$17</formula>
    </cfRule>
  </conditionalFormatting>
  <conditionalFormatting sqref="F76">
    <cfRule type="cellIs" dxfId="160" priority="89" operator="equal">
      <formula>$R$17</formula>
    </cfRule>
    <cfRule type="cellIs" dxfId="159" priority="90" operator="lessThan">
      <formula>$R$17</formula>
    </cfRule>
    <cfRule type="cellIs" dxfId="158" priority="91" operator="greaterThan">
      <formula>$R$17</formula>
    </cfRule>
    <cfRule type="cellIs" dxfId="157" priority="92" operator="greaterThan">
      <formula>$R$17</formula>
    </cfRule>
  </conditionalFormatting>
  <conditionalFormatting sqref="F78">
    <cfRule type="cellIs" dxfId="156" priority="83" operator="equal">
      <formula>$R$19</formula>
    </cfRule>
    <cfRule type="cellIs" dxfId="155" priority="84" operator="lessThan">
      <formula>$R$19</formula>
    </cfRule>
    <cfRule type="cellIs" dxfId="154" priority="85" operator="greaterThan">
      <formula>$R$19</formula>
    </cfRule>
  </conditionalFormatting>
  <conditionalFormatting sqref="F79">
    <cfRule type="cellIs" dxfId="153" priority="80" operator="equal">
      <formula>$R$21</formula>
    </cfRule>
    <cfRule type="cellIs" dxfId="152" priority="81" operator="lessThan">
      <formula>$R$22</formula>
    </cfRule>
    <cfRule type="cellIs" dxfId="151" priority="82" operator="greaterThan">
      <formula>$R$22</formula>
    </cfRule>
  </conditionalFormatting>
  <conditionalFormatting sqref="F80">
    <cfRule type="cellIs" dxfId="150" priority="47" operator="equal">
      <formula>$R$29</formula>
    </cfRule>
    <cfRule type="cellIs" dxfId="149" priority="48" operator="lessThan">
      <formula>$R$24</formula>
    </cfRule>
    <cfRule type="cellIs" dxfId="148" priority="49" operator="greaterThan">
      <formula>$R$24</formula>
    </cfRule>
    <cfRule type="cellIs" dxfId="147" priority="50" operator="equal">
      <formula>12000</formula>
    </cfRule>
    <cfRule type="cellIs" dxfId="146" priority="51" operator="lessThan">
      <formula>12000</formula>
    </cfRule>
    <cfRule type="cellIs" dxfId="145" priority="52" operator="greaterThan">
      <formula>$R$26</formula>
    </cfRule>
    <cfRule type="cellIs" dxfId="144" priority="77" operator="equal">
      <formula>$R$24</formula>
    </cfRule>
    <cfRule type="cellIs" dxfId="143" priority="78" operator="lessThan">
      <formula>$R$24</formula>
    </cfRule>
    <cfRule type="cellIs" dxfId="142" priority="79" operator="greaterThan">
      <formula>$R$24</formula>
    </cfRule>
  </conditionalFormatting>
  <conditionalFormatting sqref="F81">
    <cfRule type="cellIs" dxfId="141" priority="32" operator="lessThan">
      <formula>$R$43</formula>
    </cfRule>
    <cfRule type="cellIs" dxfId="140" priority="33" operator="greaterThan">
      <formula>$R$43</formula>
    </cfRule>
    <cfRule type="cellIs" dxfId="139" priority="34" operator="equal">
      <formula>$R$43</formula>
    </cfRule>
  </conditionalFormatting>
  <conditionalFormatting sqref="F85">
    <cfRule type="cellIs" dxfId="138" priority="29" operator="equal">
      <formula>$R$55</formula>
    </cfRule>
    <cfRule type="cellIs" dxfId="137" priority="30" operator="lessThan">
      <formula>$R$55</formula>
    </cfRule>
    <cfRule type="cellIs" dxfId="136" priority="31" operator="greaterThan">
      <formula>$R$55</formula>
    </cfRule>
  </conditionalFormatting>
  <conditionalFormatting sqref="G86:H86">
    <cfRule type="containsText" dxfId="135" priority="21" operator="containsText" text="année">
      <formula>NOT(ISERROR(SEARCH("année",G86)))</formula>
    </cfRule>
    <cfRule type="cellIs" dxfId="134" priority="23" operator="equal">
      <formula>$R$57</formula>
    </cfRule>
  </conditionalFormatting>
  <conditionalFormatting sqref="C41">
    <cfRule type="cellIs" dxfId="133" priority="14" operator="lessThan">
      <formula>0.25</formula>
    </cfRule>
    <cfRule type="cellIs" dxfId="132" priority="15" operator="greaterThan">
      <formula>0.25</formula>
    </cfRule>
  </conditionalFormatting>
  <conditionalFormatting sqref="E41:P41">
    <cfRule type="containsText" dxfId="131" priority="13" operator="containsText" text="doit">
      <formula>NOT(ISERROR(SEARCH("doit",E41)))</formula>
    </cfRule>
  </conditionalFormatting>
  <conditionalFormatting sqref="C30">
    <cfRule type="cellIs" dxfId="130" priority="12" operator="greaterThan">
      <formula>25000</formula>
    </cfRule>
  </conditionalFormatting>
  <conditionalFormatting sqref="C31:C39">
    <cfRule type="cellIs" dxfId="129" priority="11" operator="greaterThan">
      <formula>25000</formula>
    </cfRule>
  </conditionalFormatting>
  <conditionalFormatting sqref="F30">
    <cfRule type="cellIs" dxfId="128" priority="10" operator="greaterThan">
      <formula>25000</formula>
    </cfRule>
  </conditionalFormatting>
  <conditionalFormatting sqref="F31:F39">
    <cfRule type="cellIs" dxfId="127" priority="9" operator="greaterThan">
      <formula>25000</formula>
    </cfRule>
  </conditionalFormatting>
  <conditionalFormatting sqref="I30">
    <cfRule type="cellIs" dxfId="126" priority="8" operator="greaterThan">
      <formula>25000</formula>
    </cfRule>
  </conditionalFormatting>
  <conditionalFormatting sqref="I31:I39">
    <cfRule type="cellIs" dxfId="125" priority="7" operator="greaterThan">
      <formula>25000</formula>
    </cfRule>
  </conditionalFormatting>
  <conditionalFormatting sqref="O30">
    <cfRule type="cellIs" dxfId="124" priority="4" operator="greaterThan">
      <formula>25000</formula>
    </cfRule>
  </conditionalFormatting>
  <conditionalFormatting sqref="O31:O39">
    <cfRule type="cellIs" dxfId="123" priority="3" operator="greaterThan">
      <formula>25000</formula>
    </cfRule>
  </conditionalFormatting>
  <conditionalFormatting sqref="L30">
    <cfRule type="cellIs" dxfId="122" priority="2" operator="greaterThan">
      <formula>25000</formula>
    </cfRule>
  </conditionalFormatting>
  <conditionalFormatting sqref="L31:L39">
    <cfRule type="cellIs" dxfId="121" priority="1" operator="greaterThan">
      <formula>25000</formula>
    </cfRule>
  </conditionalFormatting>
  <dataValidations disablePrompts="1" count="2">
    <dataValidation type="decimal" operator="lessThan" allowBlank="1" showInputMessage="1" showErrorMessage="1" errorTitle="Honoraires professionels" error="Notez que les honoraires professionels ne peuvent en aucun cas dépasser le montant de 20 000$," sqref="R48" xr:uid="{00000000-0002-0000-0300-000000000000}">
      <formula1>20000</formula1>
    </dataValidation>
    <dataValidation type="whole" errorStyle="warning" operator="greaterThan" allowBlank="1" showInputMessage="1" showErrorMessage="1" errorTitle="Honoraires professionnels" error="Les honoraires professionnels ne peuvent en acun cas dépasser 10% du cout total du projet pour un maximum de 20 000$." sqref="R47" xr:uid="{00000000-0002-0000-0300-000001000000}">
      <formula1>20000</formula1>
    </dataValidation>
  </dataValidations>
  <pageMargins left="0.23622047244094491" right="0.23622047244094491" top="0.74803149606299213" bottom="0.74803149606299213" header="0.31496062992125984" footer="0.31496062992125984"/>
  <pageSetup scale="33" fitToWidth="2" fitToHeight="2" pageOrder="overThenDown" orientation="landscape" verticalDpi="4294967295" r:id="rId1"/>
  <rowBreaks count="1" manualBreakCount="1">
    <brk id="61" max="17" man="1"/>
  </rowBreaks>
  <ignoredErrors>
    <ignoredError sqref="F80" formula="1"/>
    <ignoredError sqref="K6:K13 N6:N13 I1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7" operator="equal" id="{A55AF97D-B1A0-4D18-A249-69908CA81766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188" operator="lessThan" id="{8DDE8D28-8B40-4503-BAB0-90CB8D23CFCA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R57</xm:sqref>
        </x14:conditionalFormatting>
        <x14:conditionalFormatting xmlns:xm="http://schemas.microsoft.com/office/excel/2006/main">
          <x14:cfRule type="cellIs" priority="167" operator="equal" id="{4A8AC8CE-FC4F-4765-ACC9-57FC724C881C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168" operator="lessThan" id="{B38B776D-2366-4D1A-BFF9-1944559B9615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R58:R60</xm:sqref>
        </x14:conditionalFormatting>
        <x14:conditionalFormatting xmlns:xm="http://schemas.microsoft.com/office/excel/2006/main">
          <x14:cfRule type="cellIs" priority="19" operator="equal" id="{43871A13-35C0-4A32-A19E-E6B832C35C79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" operator="lessThan" id="{0020CE60-4A7F-4669-97A9-67DDC15AD829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1">
    <tabColor theme="0"/>
  </sheetPr>
  <dimension ref="A1:V125"/>
  <sheetViews>
    <sheetView showGridLines="0" zoomScale="85" zoomScaleNormal="85" zoomScaleSheetLayoutView="80" zoomScalePageLayoutView="90" workbookViewId="0">
      <selection activeCell="I122" sqref="I122"/>
    </sheetView>
  </sheetViews>
  <sheetFormatPr baseColWidth="10" defaultColWidth="10.85546875" defaultRowHeight="15" outlineLevelRow="1" outlineLevelCol="1" x14ac:dyDescent="0.25"/>
  <cols>
    <col min="1" max="1" width="64.42578125" style="214" customWidth="1"/>
    <col min="2" max="2" width="7.85546875" style="214" customWidth="1"/>
    <col min="3" max="3" width="26.28515625" style="214" customWidth="1"/>
    <col min="4" max="6" width="14.140625" style="214" customWidth="1"/>
    <col min="7" max="11" width="14.28515625" style="214" customWidth="1"/>
    <col min="12" max="12" width="14.28515625" style="214" customWidth="1" outlineLevel="1"/>
    <col min="13" max="13" width="14.140625" style="214" customWidth="1" outlineLevel="1"/>
    <col min="14" max="14" width="5.42578125" style="214" customWidth="1"/>
    <col min="15" max="15" width="4.42578125" style="214" customWidth="1"/>
    <col min="16" max="16384" width="10.85546875" style="214"/>
  </cols>
  <sheetData>
    <row r="1" spans="1:22" ht="41.25" customHeight="1" thickTop="1" thickBot="1" x14ac:dyDescent="0.3">
      <c r="A1" s="835" t="s">
        <v>241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7"/>
    </row>
    <row r="2" spans="1:22" ht="51" customHeight="1" thickTop="1" thickBot="1" x14ac:dyDescent="0.3">
      <c r="A2" s="854" t="s">
        <v>44</v>
      </c>
      <c r="B2" s="854"/>
      <c r="C2" s="854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22" ht="23.45" customHeight="1" thickTop="1" thickBot="1" x14ac:dyDescent="0.35">
      <c r="A3" s="244" t="s">
        <v>204</v>
      </c>
      <c r="B3" s="808">
        <f>'Form. A2- Ventil. Coûts directs'!R57</f>
        <v>0</v>
      </c>
      <c r="C3" s="809"/>
      <c r="D3" s="820" t="str">
        <f>IF(D5="OK","","Ventilez ce montant selon les contributions de chacun des partenaires financiers (cases blanches du formulaire A3 et tableau vérificarion du formulaire A3)")</f>
        <v/>
      </c>
      <c r="E3" s="821"/>
      <c r="F3" s="821"/>
      <c r="G3" s="821"/>
      <c r="H3" s="821"/>
      <c r="I3" s="821"/>
      <c r="J3" s="821"/>
      <c r="K3" s="821"/>
      <c r="L3" s="821"/>
      <c r="M3" s="821"/>
      <c r="O3" s="355"/>
      <c r="P3" s="806" t="s">
        <v>226</v>
      </c>
      <c r="Q3" s="807"/>
      <c r="R3" s="807"/>
      <c r="S3" s="807"/>
      <c r="T3" s="807"/>
      <c r="U3" s="807"/>
      <c r="V3" s="355"/>
    </row>
    <row r="4" spans="1:22" ht="24.75" customHeight="1" thickTop="1" thickBot="1" x14ac:dyDescent="0.35">
      <c r="A4" s="245" t="s">
        <v>202</v>
      </c>
      <c r="B4" s="808">
        <f>B21+B27+B114+B116+B117</f>
        <v>0</v>
      </c>
      <c r="C4" s="809"/>
      <c r="D4" s="820"/>
      <c r="E4" s="821"/>
      <c r="F4" s="821"/>
      <c r="G4" s="821"/>
      <c r="H4" s="821"/>
      <c r="I4" s="821"/>
      <c r="J4" s="821"/>
      <c r="K4" s="821"/>
      <c r="L4" s="821"/>
      <c r="M4" s="821"/>
      <c r="O4" s="355"/>
      <c r="P4" s="797" t="s">
        <v>39</v>
      </c>
      <c r="Q4" s="798"/>
      <c r="R4" s="799" t="s">
        <v>224</v>
      </c>
      <c r="S4" s="798"/>
      <c r="T4" s="799" t="s">
        <v>223</v>
      </c>
      <c r="U4" s="798"/>
      <c r="V4" s="355"/>
    </row>
    <row r="5" spans="1:22" ht="24.75" customHeight="1" thickTop="1" thickBot="1" x14ac:dyDescent="0.4">
      <c r="A5" s="247" t="s">
        <v>222</v>
      </c>
      <c r="B5" s="813">
        <f>B18+B27+B114</f>
        <v>0</v>
      </c>
      <c r="C5" s="814"/>
      <c r="D5" s="822" t="str">
        <f>IF(AND(V5="OK",V6="OK",V7="OK",V8="OK",V9="OK",'Form. A2- Ventil. Coûts directs'!G86="La répartition des dépenses du projet est correcte"),"OK","ERREUR")</f>
        <v>OK</v>
      </c>
      <c r="E5" s="823"/>
      <c r="F5" s="215"/>
      <c r="G5" s="824" t="str">
        <f>IF(D5="ERREUR","L'état des revenus ne correspond pas à l'état des dépenses","")</f>
        <v/>
      </c>
      <c r="H5" s="824"/>
      <c r="I5" s="824"/>
      <c r="J5" s="824"/>
      <c r="K5" s="824"/>
      <c r="L5" s="824"/>
      <c r="M5" s="824"/>
      <c r="O5" s="355"/>
      <c r="P5" s="800" t="str">
        <f>'Form. A1- Partenaires'!B32</f>
        <v>IRPQ</v>
      </c>
      <c r="Q5" s="800"/>
      <c r="R5" s="801">
        <f>'Form. A2- Ventil. Coûts directs'!C57</f>
        <v>0</v>
      </c>
      <c r="S5" s="801"/>
      <c r="T5" s="801">
        <f>D18+D27+D114</f>
        <v>0</v>
      </c>
      <c r="U5" s="801"/>
      <c r="V5" s="356" t="str">
        <f>IF(R5=T5,"OK","ERREUR")</f>
        <v>OK</v>
      </c>
    </row>
    <row r="6" spans="1:22" ht="24.75" customHeight="1" thickTop="1" thickBot="1" x14ac:dyDescent="0.4">
      <c r="A6" s="248"/>
      <c r="B6" s="248"/>
      <c r="C6" s="249"/>
      <c r="D6" s="250"/>
      <c r="E6" s="255"/>
      <c r="F6" s="215"/>
      <c r="G6" s="256"/>
      <c r="H6" s="256"/>
      <c r="I6" s="256"/>
      <c r="J6" s="256"/>
      <c r="K6" s="256"/>
      <c r="L6" s="256"/>
      <c r="M6" s="256"/>
      <c r="O6" s="355"/>
      <c r="P6" s="800" t="str">
        <f>'Form. A1- Partenaires'!B33</f>
        <v>IRPQ</v>
      </c>
      <c r="Q6" s="800"/>
      <c r="R6" s="801">
        <f>'Form. A2- Ventil. Coûts directs'!F57</f>
        <v>0</v>
      </c>
      <c r="S6" s="801"/>
      <c r="T6" s="801">
        <f>F18+F27+F114</f>
        <v>0</v>
      </c>
      <c r="U6" s="801"/>
      <c r="V6" s="356" t="str">
        <f t="shared" ref="V6:V9" si="0">IF(R6=T6,"OK","ERREUR")</f>
        <v>OK</v>
      </c>
    </row>
    <row r="7" spans="1:22" ht="24.75" customHeight="1" thickTop="1" thickBot="1" x14ac:dyDescent="0.4">
      <c r="A7" s="251" t="s">
        <v>3</v>
      </c>
      <c r="B7" s="813">
        <f>C122</f>
        <v>0</v>
      </c>
      <c r="C7" s="814">
        <f>C19+C41+C48</f>
        <v>0</v>
      </c>
      <c r="D7" s="250"/>
      <c r="E7" s="255"/>
      <c r="F7" s="285"/>
      <c r="G7" s="256"/>
      <c r="H7" s="256"/>
      <c r="I7" s="256"/>
      <c r="J7" s="256"/>
      <c r="K7" s="256"/>
      <c r="L7" s="256"/>
      <c r="M7" s="256"/>
      <c r="O7" s="355"/>
      <c r="P7" s="802" t="str">
        <f>'Form. A1- Partenaires'!B34</f>
        <v>IRPQ</v>
      </c>
      <c r="Q7" s="803"/>
      <c r="R7" s="804">
        <f>'Form. A2- Ventil. Coûts directs'!I57</f>
        <v>0</v>
      </c>
      <c r="S7" s="805"/>
      <c r="T7" s="804">
        <f>H18+H27+H114</f>
        <v>0</v>
      </c>
      <c r="U7" s="805"/>
      <c r="V7" s="356" t="str">
        <f t="shared" si="0"/>
        <v>OK</v>
      </c>
    </row>
    <row r="8" spans="1:22" ht="26.25" customHeight="1" thickTop="1" thickBot="1" x14ac:dyDescent="0.4">
      <c r="A8" s="251" t="s">
        <v>55</v>
      </c>
      <c r="B8" s="813">
        <f>B114+B116+B117</f>
        <v>0</v>
      </c>
      <c r="C8" s="814"/>
      <c r="D8" s="822" t="e">
        <f>B8/B4</f>
        <v>#DIV/0!</v>
      </c>
      <c r="E8" s="823"/>
      <c r="F8" s="352" t="e">
        <f>IF(D5="OK",IF(A14="GE", IF(D8&gt;=40%,"OK","Erreur"),IF(D8&gt;=20%, "OK","Erreur")),"")</f>
        <v>#DIV/0!</v>
      </c>
      <c r="G8" s="815" t="e">
        <f>IF(F8="OK","La contribution industrielle respecte les normes du MEI", "La contribution industrielle ne respecte pas les normes du MEI")</f>
        <v>#DIV/0!</v>
      </c>
      <c r="H8" s="815"/>
      <c r="I8" s="815"/>
      <c r="J8" s="815"/>
      <c r="K8" s="815"/>
      <c r="L8" s="815"/>
      <c r="M8" s="815"/>
      <c r="N8" s="354"/>
      <c r="O8" s="355"/>
      <c r="P8" s="802" t="str">
        <f>'Form. A1- Partenaires'!B35</f>
        <v>IRPQ</v>
      </c>
      <c r="Q8" s="803"/>
      <c r="R8" s="804">
        <f>'Form. A2- Ventil. Coûts directs'!L57</f>
        <v>0</v>
      </c>
      <c r="S8" s="805"/>
      <c r="T8" s="804">
        <f>J18+J27+J114</f>
        <v>0</v>
      </c>
      <c r="U8" s="805"/>
      <c r="V8" s="356" t="str">
        <f t="shared" si="0"/>
        <v>OK</v>
      </c>
    </row>
    <row r="9" spans="1:22" ht="23.45" customHeight="1" thickTop="1" thickBot="1" x14ac:dyDescent="0.4">
      <c r="A9" s="252" t="s">
        <v>196</v>
      </c>
      <c r="B9" s="813">
        <f>B21</f>
        <v>0</v>
      </c>
      <c r="C9" s="814"/>
      <c r="D9" s="822" t="e">
        <f>B9/B4</f>
        <v>#DIV/0!</v>
      </c>
      <c r="E9" s="823"/>
      <c r="F9" s="353" t="e">
        <f>IF(D5="OK",IF(A14="PME", IF(D9&lt;=40%,"OK","Erreur"),IF(D9&lt;=20%, "OK","Erreur")),"")</f>
        <v>#DIV/0!</v>
      </c>
      <c r="G9" s="815" t="e">
        <f>IF(F9="OK","La contribution demandée au CRIBIQ respecte les normes du MEI", "La contribution demandée au CRIBIQ ne respecte pas les normes du MEI")</f>
        <v>#DIV/0!</v>
      </c>
      <c r="H9" s="815"/>
      <c r="I9" s="815"/>
      <c r="J9" s="815"/>
      <c r="K9" s="815"/>
      <c r="L9" s="815"/>
      <c r="M9" s="815"/>
      <c r="N9" s="354"/>
      <c r="O9" s="355"/>
      <c r="P9" s="802" t="str">
        <f>'Form. A1- Partenaires'!B36</f>
        <v>IRPQ</v>
      </c>
      <c r="Q9" s="803"/>
      <c r="R9" s="804">
        <f>'Form. A2- Ventil. Coûts directs'!O57</f>
        <v>0</v>
      </c>
      <c r="S9" s="805"/>
      <c r="T9" s="804">
        <f>L18+L27+L114</f>
        <v>0</v>
      </c>
      <c r="U9" s="805"/>
      <c r="V9" s="356" t="str">
        <f t="shared" si="0"/>
        <v>OK</v>
      </c>
    </row>
    <row r="10" spans="1:22" ht="25.5" customHeight="1" thickTop="1" x14ac:dyDescent="0.3">
      <c r="A10" s="253" t="s">
        <v>49</v>
      </c>
      <c r="B10" s="813">
        <f>B27</f>
        <v>0</v>
      </c>
      <c r="C10" s="814"/>
      <c r="D10" s="822" t="e">
        <f>B10/B4</f>
        <v>#DIV/0!</v>
      </c>
      <c r="E10" s="823"/>
      <c r="F10" s="353"/>
      <c r="G10" s="216"/>
      <c r="H10" s="216"/>
      <c r="I10" s="216"/>
      <c r="J10" s="216"/>
      <c r="K10" s="216"/>
      <c r="L10" s="216"/>
      <c r="M10" s="216"/>
      <c r="N10" s="216"/>
      <c r="O10" s="355"/>
      <c r="P10" s="355"/>
      <c r="Q10" s="355"/>
      <c r="R10" s="355"/>
      <c r="S10" s="355"/>
      <c r="T10" s="355"/>
      <c r="U10" s="355"/>
      <c r="V10" s="355"/>
    </row>
    <row r="11" spans="1:22" ht="22.5" customHeight="1" thickBot="1" x14ac:dyDescent="0.35">
      <c r="A11" s="254" t="s">
        <v>50</v>
      </c>
      <c r="B11" s="882">
        <f>B10+B9</f>
        <v>0</v>
      </c>
      <c r="C11" s="883"/>
      <c r="D11" s="880" t="e">
        <f>(B9+B10)/B4</f>
        <v>#DIV/0!</v>
      </c>
      <c r="E11" s="881"/>
      <c r="F11" s="353" t="e">
        <f>IF(D5="OK",IF(A14="PME", IF(D11&lt;=80%,"OK","Erreur"),IF(D11&lt;=60%, "OK","Erreur")),"")</f>
        <v>#DIV/0!</v>
      </c>
      <c r="G11" s="815" t="e">
        <f>IF(F11="OK","La contribution industrielle respecte les normes du MEI", "La contribution industrielle ne respecte pas les normes du MEI")</f>
        <v>#DIV/0!</v>
      </c>
      <c r="H11" s="815"/>
      <c r="I11" s="815"/>
      <c r="J11" s="815"/>
      <c r="K11" s="815"/>
      <c r="L11" s="815"/>
      <c r="M11" s="815"/>
      <c r="N11" s="354"/>
    </row>
    <row r="12" spans="1:22" ht="35.1" hidden="1" customHeight="1" thickTop="1" x14ac:dyDescent="0.25">
      <c r="A12" s="257" t="s">
        <v>207</v>
      </c>
      <c r="B12" s="810">
        <f>B21+B27+B114+B117</f>
        <v>0</v>
      </c>
      <c r="C12" s="810"/>
      <c r="D12" s="246"/>
      <c r="E12" s="246"/>
      <c r="F12" s="286"/>
      <c r="G12" s="243"/>
      <c r="H12" s="243"/>
      <c r="I12" s="243"/>
      <c r="J12" s="243"/>
      <c r="K12" s="243"/>
      <c r="L12" s="243"/>
      <c r="M12" s="243"/>
    </row>
    <row r="13" spans="1:22" ht="16.5" customHeight="1" thickTop="1" x14ac:dyDescent="0.25"/>
    <row r="14" spans="1:22" ht="25.5" customHeight="1" x14ac:dyDescent="0.25">
      <c r="A14" s="787" t="str">
        <f>'Form. A1- Partenaires'!A9:B9</f>
        <v>PME</v>
      </c>
      <c r="B14" s="787"/>
      <c r="C14" s="787"/>
      <c r="D14" s="787"/>
      <c r="E14" s="787"/>
      <c r="F14" s="787"/>
      <c r="G14" s="787"/>
      <c r="H14" s="787"/>
      <c r="I14" s="787"/>
      <c r="J14" s="787"/>
      <c r="K14" s="787"/>
      <c r="L14" s="787"/>
      <c r="M14" s="787"/>
    </row>
    <row r="15" spans="1:22" ht="30.75" customHeight="1" thickBot="1" x14ac:dyDescent="0.3">
      <c r="A15" s="863" t="s">
        <v>45</v>
      </c>
      <c r="B15" s="863"/>
      <c r="C15" s="863"/>
      <c r="E15" s="217"/>
    </row>
    <row r="16" spans="1:22" ht="21.75" thickBot="1" x14ac:dyDescent="0.3">
      <c r="A16" s="575"/>
      <c r="B16" s="850" t="s">
        <v>2</v>
      </c>
      <c r="C16" s="851"/>
      <c r="D16" s="841" t="str">
        <f>'Form. A1- Partenaires'!B32</f>
        <v>IRPQ</v>
      </c>
      <c r="E16" s="842"/>
      <c r="F16" s="841" t="str">
        <f>'Form. A1- Partenaires'!B33</f>
        <v>IRPQ</v>
      </c>
      <c r="G16" s="842"/>
      <c r="H16" s="856" t="str">
        <f>'Form. A1- Partenaires'!B34</f>
        <v>IRPQ</v>
      </c>
      <c r="I16" s="857"/>
      <c r="J16" s="841" t="str">
        <f>'Form. A1- Partenaires'!B35</f>
        <v>IRPQ</v>
      </c>
      <c r="K16" s="842"/>
      <c r="L16" s="841" t="str">
        <f>'Form. A1- Partenaires'!B36</f>
        <v>IRPQ</v>
      </c>
      <c r="M16" s="842"/>
    </row>
    <row r="17" spans="1:20" ht="21.75" thickBot="1" x14ac:dyDescent="0.3">
      <c r="A17" s="576" t="s">
        <v>38</v>
      </c>
      <c r="B17" s="860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2"/>
    </row>
    <row r="18" spans="1:20" ht="17.25" x14ac:dyDescent="0.3">
      <c r="A18" s="577" t="s">
        <v>22</v>
      </c>
      <c r="B18" s="852">
        <f>D18+F18+H18+J18+L18</f>
        <v>0</v>
      </c>
      <c r="C18" s="853"/>
      <c r="D18" s="515"/>
      <c r="E18" s="516" t="e">
        <f>D18/$B$18</f>
        <v>#DIV/0!</v>
      </c>
      <c r="F18" s="515"/>
      <c r="G18" s="516" t="e">
        <f>F18/$B$18</f>
        <v>#DIV/0!</v>
      </c>
      <c r="H18" s="515"/>
      <c r="I18" s="516" t="e">
        <f>H18/$B$18</f>
        <v>#DIV/0!</v>
      </c>
      <c r="J18" s="515"/>
      <c r="K18" s="516" t="e">
        <f>J18/$B$18</f>
        <v>#DIV/0!</v>
      </c>
      <c r="L18" s="515"/>
      <c r="M18" s="516" t="e">
        <f>L18/$B$18</f>
        <v>#DIV/0!</v>
      </c>
      <c r="T18" s="30"/>
    </row>
    <row r="19" spans="1:20" ht="0.75" customHeight="1" x14ac:dyDescent="0.3">
      <c r="A19" s="577" t="s">
        <v>200</v>
      </c>
      <c r="B19" s="218">
        <v>5.0999999999999997E-2</v>
      </c>
      <c r="C19" s="219">
        <f>D19+F19+H19+J19+L19</f>
        <v>0</v>
      </c>
      <c r="D19" s="789">
        <f>($B$19*D18)*(1+'Form. A1- Partenaires'!D32)</f>
        <v>0</v>
      </c>
      <c r="E19" s="790"/>
      <c r="F19" s="789">
        <f>($B$19*F18)*(1+'Form. A1- Partenaires'!D33)</f>
        <v>0</v>
      </c>
      <c r="G19" s="790"/>
      <c r="H19" s="789">
        <f>($B$19*H18)*(1+'Form. A1- Partenaires'!D34)</f>
        <v>0</v>
      </c>
      <c r="I19" s="790"/>
      <c r="J19" s="789">
        <f>($B$19*J18)*(1+'Form. A1- Partenaires'!D35)</f>
        <v>0</v>
      </c>
      <c r="K19" s="790"/>
      <c r="L19" s="789">
        <f>($B$19*L18)*(1+'Form. A1- Partenaires'!D36)</f>
        <v>0</v>
      </c>
      <c r="M19" s="790"/>
      <c r="N19" s="220"/>
    </row>
    <row r="20" spans="1:20" ht="17.25" x14ac:dyDescent="0.3">
      <c r="A20" s="577" t="s">
        <v>327</v>
      </c>
      <c r="B20" s="218">
        <v>5.0999999999999997E-2</v>
      </c>
      <c r="C20" s="219">
        <f>D20+F20+H20+J20+L20</f>
        <v>0</v>
      </c>
      <c r="D20" s="789">
        <f>IF($C$19&gt;30000,(30000*E18),D19)</f>
        <v>0</v>
      </c>
      <c r="E20" s="790"/>
      <c r="F20" s="789">
        <f t="shared" ref="F20" si="1">IF($C$19&gt;30000,(30000*G18),F19)</f>
        <v>0</v>
      </c>
      <c r="G20" s="790"/>
      <c r="H20" s="789">
        <f t="shared" ref="H20" si="2">IF($C$19&gt;30000,(30000*I18),H19)</f>
        <v>0</v>
      </c>
      <c r="I20" s="790"/>
      <c r="J20" s="789">
        <f t="shared" ref="J20" si="3">IF($C$19&gt;30000,(30000*K18),J19)</f>
        <v>0</v>
      </c>
      <c r="K20" s="790"/>
      <c r="L20" s="789">
        <f t="shared" ref="L20" si="4">IF($C$19&gt;30000,(30000*M18),L19)</f>
        <v>0</v>
      </c>
      <c r="M20" s="790"/>
    </row>
    <row r="21" spans="1:20" ht="18" thickBot="1" x14ac:dyDescent="0.35">
      <c r="A21" s="578" t="s">
        <v>201</v>
      </c>
      <c r="B21" s="791">
        <f>B18+C20</f>
        <v>0</v>
      </c>
      <c r="C21" s="792"/>
      <c r="D21" s="791">
        <f>D18+D20</f>
        <v>0</v>
      </c>
      <c r="E21" s="792"/>
      <c r="F21" s="791">
        <f t="shared" ref="F21" si="5">F18+F20</f>
        <v>0</v>
      </c>
      <c r="G21" s="792"/>
      <c r="H21" s="791">
        <f t="shared" ref="H21" si="6">H18+H20</f>
        <v>0</v>
      </c>
      <c r="I21" s="792"/>
      <c r="J21" s="791">
        <f t="shared" ref="J21" si="7">J18+J20</f>
        <v>0</v>
      </c>
      <c r="K21" s="792"/>
      <c r="L21" s="791">
        <f t="shared" ref="L21" si="8">L18+L20</f>
        <v>0</v>
      </c>
      <c r="M21" s="792"/>
    </row>
    <row r="22" spans="1:20" ht="52.5" customHeight="1" thickTop="1" thickBot="1" x14ac:dyDescent="0.3">
      <c r="A22" s="843"/>
      <c r="B22" s="843"/>
      <c r="C22" s="843"/>
      <c r="D22" s="843"/>
      <c r="E22" s="843"/>
      <c r="F22" s="843"/>
      <c r="G22" s="843"/>
      <c r="H22" s="843"/>
      <c r="I22" s="843"/>
      <c r="J22" s="843"/>
      <c r="K22" s="843"/>
      <c r="L22" s="221"/>
      <c r="M22" s="221"/>
    </row>
    <row r="23" spans="1:20" ht="21.75" thickBot="1" x14ac:dyDescent="0.3">
      <c r="A23" s="579" t="s">
        <v>35</v>
      </c>
      <c r="B23" s="860"/>
      <c r="C23" s="861"/>
      <c r="D23" s="861"/>
      <c r="E23" s="861"/>
      <c r="F23" s="861"/>
      <c r="G23" s="861"/>
      <c r="H23" s="861"/>
      <c r="I23" s="861"/>
      <c r="J23" s="861"/>
      <c r="K23" s="861"/>
      <c r="L23" s="861"/>
      <c r="M23" s="862"/>
    </row>
    <row r="24" spans="1:20" ht="15.75" x14ac:dyDescent="0.25">
      <c r="A24" s="602" t="str">
        <f>'Form. A1- Partenaires'!B26</f>
        <v>OSP 1</v>
      </c>
      <c r="B24" s="844">
        <f>SUM(D24:M24)</f>
        <v>0</v>
      </c>
      <c r="C24" s="845"/>
      <c r="D24" s="846"/>
      <c r="E24" s="847"/>
      <c r="F24" s="846"/>
      <c r="G24" s="847"/>
      <c r="H24" s="846"/>
      <c r="I24" s="847"/>
      <c r="J24" s="846"/>
      <c r="K24" s="847"/>
      <c r="L24" s="846">
        <v>0</v>
      </c>
      <c r="M24" s="847"/>
    </row>
    <row r="25" spans="1:20" ht="15.75" x14ac:dyDescent="0.25">
      <c r="A25" s="603" t="str">
        <f>'Form. A1- Partenaires'!B27</f>
        <v>OSP 2</v>
      </c>
      <c r="B25" s="869">
        <f>SUM(D25:M25)</f>
        <v>0</v>
      </c>
      <c r="C25" s="870"/>
      <c r="D25" s="848"/>
      <c r="E25" s="849"/>
      <c r="F25" s="848"/>
      <c r="G25" s="849"/>
      <c r="H25" s="848"/>
      <c r="I25" s="849"/>
      <c r="J25" s="848"/>
      <c r="K25" s="849"/>
      <c r="L25" s="848"/>
      <c r="M25" s="849"/>
    </row>
    <row r="26" spans="1:20" ht="15.75" x14ac:dyDescent="0.25">
      <c r="A26" s="603" t="str">
        <f>'Form. A1- Partenaires'!B28</f>
        <v>OSP 3</v>
      </c>
      <c r="B26" s="858">
        <f>SUM(D26:M26)</f>
        <v>0</v>
      </c>
      <c r="C26" s="859"/>
      <c r="D26" s="848"/>
      <c r="E26" s="849"/>
      <c r="F26" s="848"/>
      <c r="G26" s="849"/>
      <c r="H26" s="848"/>
      <c r="I26" s="849"/>
      <c r="J26" s="848"/>
      <c r="K26" s="849"/>
      <c r="L26" s="848"/>
      <c r="M26" s="849"/>
      <c r="N26" s="220"/>
    </row>
    <row r="27" spans="1:20" ht="16.5" thickBot="1" x14ac:dyDescent="0.3">
      <c r="A27" s="604" t="s">
        <v>1</v>
      </c>
      <c r="B27" s="791">
        <f>B24+B25+B26</f>
        <v>0</v>
      </c>
      <c r="C27" s="792"/>
      <c r="D27" s="791">
        <f>D26+D25+D24</f>
        <v>0</v>
      </c>
      <c r="E27" s="792"/>
      <c r="F27" s="791">
        <f>F26+F25+F24</f>
        <v>0</v>
      </c>
      <c r="G27" s="792"/>
      <c r="H27" s="791">
        <f>H26+H25+H24</f>
        <v>0</v>
      </c>
      <c r="I27" s="792"/>
      <c r="J27" s="791">
        <f>J26+J25+J24</f>
        <v>0</v>
      </c>
      <c r="K27" s="792"/>
      <c r="L27" s="791">
        <f>L26+L25+L24</f>
        <v>0</v>
      </c>
      <c r="M27" s="792"/>
      <c r="N27" s="220"/>
    </row>
    <row r="28" spans="1:20" ht="27" customHeight="1" thickTop="1" thickBot="1" x14ac:dyDescent="0.3">
      <c r="A28" s="788"/>
      <c r="B28" s="788"/>
      <c r="C28" s="788"/>
      <c r="D28" s="788"/>
      <c r="E28" s="788"/>
      <c r="F28" s="788"/>
      <c r="G28" s="788"/>
      <c r="H28" s="788"/>
      <c r="I28" s="788"/>
    </row>
    <row r="29" spans="1:20" ht="17.25" thickTop="1" thickBot="1" x14ac:dyDescent="0.3">
      <c r="A29" s="580" t="s">
        <v>24</v>
      </c>
      <c r="B29" s="811">
        <f>B21+B27</f>
        <v>0</v>
      </c>
      <c r="C29" s="812"/>
      <c r="D29" s="811">
        <f>D21+D27</f>
        <v>0</v>
      </c>
      <c r="E29" s="812"/>
      <c r="F29" s="811">
        <f>F27+F21</f>
        <v>0</v>
      </c>
      <c r="G29" s="812"/>
      <c r="H29" s="811">
        <f>H27+H21</f>
        <v>0</v>
      </c>
      <c r="I29" s="812"/>
      <c r="J29" s="811">
        <f>J27+J21</f>
        <v>0</v>
      </c>
      <c r="K29" s="812"/>
      <c r="L29" s="811">
        <f>L27+L21</f>
        <v>0</v>
      </c>
      <c r="M29" s="812"/>
      <c r="N29" s="220"/>
    </row>
    <row r="30" spans="1:20" ht="16.5" thickTop="1" thickBot="1" x14ac:dyDescent="0.3">
      <c r="B30" s="222"/>
      <c r="C30" s="222"/>
      <c r="D30" s="222"/>
      <c r="E30" s="222"/>
      <c r="F30" s="222"/>
      <c r="G30" s="222"/>
      <c r="H30" s="222"/>
      <c r="I30" s="222"/>
      <c r="K30" s="222"/>
    </row>
    <row r="31" spans="1:20" ht="24" customHeight="1" thickTop="1" thickBot="1" x14ac:dyDescent="0.3">
      <c r="A31" s="838" t="s">
        <v>242</v>
      </c>
      <c r="B31" s="839"/>
      <c r="C31" s="839"/>
      <c r="D31" s="839"/>
      <c r="E31" s="839"/>
      <c r="F31" s="839"/>
      <c r="G31" s="839"/>
      <c r="H31" s="839"/>
      <c r="I31" s="839"/>
      <c r="J31" s="839"/>
      <c r="K31" s="839"/>
      <c r="L31" s="839"/>
      <c r="M31" s="840"/>
    </row>
    <row r="32" spans="1:20" ht="15.75" thickTop="1" x14ac:dyDescent="0.25"/>
    <row r="33" spans="1:14" ht="8.25" customHeight="1" x14ac:dyDescent="0.25"/>
    <row r="34" spans="1:14" ht="23.25" customHeight="1" x14ac:dyDescent="0.25">
      <c r="A34" s="787" t="str">
        <f>A14</f>
        <v>PME</v>
      </c>
      <c r="B34" s="787"/>
      <c r="C34" s="787"/>
      <c r="D34" s="787"/>
      <c r="E34" s="787"/>
      <c r="F34" s="787"/>
      <c r="G34" s="787"/>
      <c r="H34" s="787"/>
      <c r="I34" s="787"/>
      <c r="J34" s="787"/>
      <c r="K34" s="787"/>
      <c r="L34" s="787"/>
      <c r="M34" s="787"/>
    </row>
    <row r="35" spans="1:14" ht="28.5" customHeight="1" x14ac:dyDescent="0.35">
      <c r="C35" s="855" t="str">
        <f>IF(B45&gt;B38,"ATTENTION: Énumérez les industriels par ordre décroissant de leurs contributions en espèces","")</f>
        <v/>
      </c>
      <c r="D35" s="855"/>
      <c r="E35" s="855"/>
      <c r="F35" s="855"/>
      <c r="G35" s="855"/>
      <c r="H35" s="855"/>
      <c r="I35" s="855"/>
      <c r="J35" s="855"/>
      <c r="K35" s="855"/>
      <c r="L35" s="855"/>
      <c r="M35" s="855"/>
    </row>
    <row r="36" spans="1:14" ht="19.5" customHeight="1" thickBot="1" x14ac:dyDescent="0.3">
      <c r="A36" s="863" t="s">
        <v>63</v>
      </c>
      <c r="B36" s="863"/>
      <c r="C36" s="863"/>
      <c r="D36" s="863"/>
      <c r="E36" s="863"/>
      <c r="F36" s="863"/>
      <c r="G36" s="863"/>
      <c r="H36" s="863"/>
      <c r="I36" s="863"/>
      <c r="J36" s="863"/>
      <c r="K36" s="863"/>
      <c r="L36" s="863"/>
      <c r="M36" s="863"/>
    </row>
    <row r="37" spans="1:14" ht="19.5" thickBot="1" x14ac:dyDescent="0.3">
      <c r="A37" s="581" t="s">
        <v>194</v>
      </c>
      <c r="B37" s="884" t="s">
        <v>2</v>
      </c>
      <c r="C37" s="817"/>
      <c r="D37" s="816" t="str">
        <f>'Form. A1- Partenaires'!B32</f>
        <v>IRPQ</v>
      </c>
      <c r="E37" s="817"/>
      <c r="F37" s="816" t="str">
        <f>'Form. A1- Partenaires'!B33</f>
        <v>IRPQ</v>
      </c>
      <c r="G37" s="817"/>
      <c r="H37" s="816" t="str">
        <f>'Form. A1- Partenaires'!B34</f>
        <v>IRPQ</v>
      </c>
      <c r="I37" s="817"/>
      <c r="J37" s="816" t="str">
        <f>'Form. A1- Partenaires'!B35</f>
        <v>IRPQ</v>
      </c>
      <c r="K37" s="817"/>
      <c r="L37" s="816" t="str">
        <f>'Form. A1- Partenaires'!B36</f>
        <v>IRPQ</v>
      </c>
      <c r="M37" s="817"/>
      <c r="N37" s="220"/>
    </row>
    <row r="38" spans="1:14" ht="15.75" x14ac:dyDescent="0.25">
      <c r="A38" s="605" t="str">
        <f>'Form. A1- Partenaires'!B13</f>
        <v>Industriel 1</v>
      </c>
      <c r="B38" s="783"/>
      <c r="C38" s="784"/>
      <c r="D38" s="785"/>
      <c r="E38" s="786"/>
      <c r="F38" s="785"/>
      <c r="G38" s="786"/>
      <c r="H38" s="785"/>
      <c r="I38" s="786"/>
      <c r="J38" s="785"/>
      <c r="K38" s="786"/>
      <c r="L38" s="785"/>
      <c r="M38" s="786"/>
    </row>
    <row r="39" spans="1:14" ht="15.75" x14ac:dyDescent="0.25">
      <c r="A39" s="606" t="s">
        <v>30</v>
      </c>
      <c r="B39" s="764">
        <f>D39+F39+H39+J39+L39</f>
        <v>0</v>
      </c>
      <c r="C39" s="765"/>
      <c r="D39" s="509"/>
      <c r="E39" s="510" t="e">
        <f>D39/($B$39+$B$46+$B$53+$B$63+$B$70+$B$77+$B$84+$B$94+$B$101+$B$108)</f>
        <v>#DIV/0!</v>
      </c>
      <c r="F39" s="509"/>
      <c r="G39" s="510" t="e">
        <f t="shared" ref="G39" si="9">F39/($B$39+$B$46+$B$53+$B$63+$B$70+$B$77+$B$84+$B$94+$B$101+$B$108)</f>
        <v>#DIV/0!</v>
      </c>
      <c r="H39" s="509"/>
      <c r="I39" s="510" t="e">
        <f t="shared" ref="I39" si="10">H39/($B$39+$B$46+$B$53+$B$63+$B$70+$B$77+$B$84+$B$94+$B$101+$B$108)</f>
        <v>#DIV/0!</v>
      </c>
      <c r="J39" s="509"/>
      <c r="K39" s="510" t="e">
        <f t="shared" ref="K39" si="11">J39/($B$39+$B$46+$B$53+$B$63+$B$70+$B$77+$B$84+$B$94+$B$101+$B$108)</f>
        <v>#DIV/0!</v>
      </c>
      <c r="L39" s="509"/>
      <c r="M39" s="510" t="e">
        <f t="shared" ref="M39" si="12">L39/($B$39+$B$46+$B$53+$B$63+$B$70+$B$77+$B$84+$B$94+$B$101+$B$108)</f>
        <v>#DIV/0!</v>
      </c>
    </row>
    <row r="40" spans="1:14" ht="15.75" x14ac:dyDescent="0.25">
      <c r="A40" s="606" t="s">
        <v>326</v>
      </c>
      <c r="B40" s="514">
        <v>3.4000000000000002E-2</v>
      </c>
      <c r="C40" s="511">
        <f>D40+F40+H40+J40+M40</f>
        <v>0</v>
      </c>
      <c r="D40" s="766">
        <f>IF(D39=0,0,D39/B39*B40*$B$18*B42)</f>
        <v>0</v>
      </c>
      <c r="E40" s="767"/>
      <c r="F40" s="766">
        <f>IF(F39=0,0,F39/B39*B40*$B$18*B42)</f>
        <v>0</v>
      </c>
      <c r="G40" s="767"/>
      <c r="H40" s="766">
        <f>IF(H39=0,0,H39/B39*B40*$B$18*B42)</f>
        <v>0</v>
      </c>
      <c r="I40" s="767"/>
      <c r="J40" s="766">
        <f>IF(J39=0,0,J39/B39*B40*$B$18*B42)</f>
        <v>0</v>
      </c>
      <c r="K40" s="767"/>
      <c r="L40" s="766">
        <f>IF(L39=0,0,L39/B39*B40*$B$18*B42)</f>
        <v>0</v>
      </c>
      <c r="M40" s="767"/>
    </row>
    <row r="41" spans="1:14" ht="15.75" x14ac:dyDescent="0.25">
      <c r="A41" s="607" t="s">
        <v>23</v>
      </c>
      <c r="B41" s="512">
        <v>3.4000000000000002E-2</v>
      </c>
      <c r="C41" s="513">
        <f>D41+F41+H41+K41</f>
        <v>0</v>
      </c>
      <c r="D41" s="766">
        <f>IF(($C$40+$C$47+$C$54+$C$64+$C$71+$C$78+$C$85+$C$95+$C$102+$C$109)&gt;20000,(20000*E39),D40)</f>
        <v>0</v>
      </c>
      <c r="E41" s="767"/>
      <c r="F41" s="818">
        <f t="shared" ref="F41" si="13">IF(($C$40+$C$47+$C$54+$C$64+$C$71+$C$78+$C$85+$C$95+$C$102+$C$109)&gt;20000,(20000*G39),F40)</f>
        <v>0</v>
      </c>
      <c r="G41" s="819"/>
      <c r="H41" s="818">
        <f t="shared" ref="H41" si="14">IF(($C$40+$C$47+$C$54+$C$64+$C$71+$C$78+$C$85+$C$95+$C$102+$C$109)&gt;20000,(20000*I39),H40)</f>
        <v>0</v>
      </c>
      <c r="I41" s="819"/>
      <c r="J41" s="818">
        <f t="shared" ref="J41" si="15">IF(($C$40+$C$47+$C$54+$C$64+$C$71+$C$78+$C$85+$C$95+$C$102+$C$109)&gt;20000,(20000*K39),J40)</f>
        <v>0</v>
      </c>
      <c r="K41" s="819"/>
      <c r="L41" s="818">
        <f t="shared" ref="L41" si="16">IF(($C$40+$C$47+$C$54+$C$64+$C$71+$C$78+$C$85+$C$95+$C$102+$C$109)&gt;20000,(20000*M39),L40)</f>
        <v>0</v>
      </c>
      <c r="M41" s="819"/>
    </row>
    <row r="42" spans="1:14" ht="24.6" customHeight="1" x14ac:dyDescent="0.25">
      <c r="A42" s="607" t="s">
        <v>21</v>
      </c>
      <c r="B42" s="768" t="e">
        <f>B39/$B$114</f>
        <v>#DIV/0!</v>
      </c>
      <c r="C42" s="769"/>
      <c r="D42" s="770" t="e">
        <f>IF(B42&lt;80%,"",IF((AND(B49&gt;0%,A34="PME")),"ATTENTION: La contribution du partenaire majoritaire ne pourra pas dépasser 80% de la contribution industrielle totale",""))</f>
        <v>#DIV/0!</v>
      </c>
      <c r="E42" s="771"/>
      <c r="F42" s="771"/>
      <c r="G42" s="771"/>
      <c r="H42" s="771"/>
      <c r="I42" s="771"/>
      <c r="J42" s="771"/>
      <c r="K42" s="771"/>
      <c r="L42" s="771"/>
      <c r="M42" s="772"/>
    </row>
    <row r="43" spans="1:14" ht="19.5" customHeight="1" x14ac:dyDescent="0.25">
      <c r="A43" s="607" t="s">
        <v>5</v>
      </c>
      <c r="B43" s="773">
        <f>E43+G43+I43+K43+M43</f>
        <v>0</v>
      </c>
      <c r="C43" s="774"/>
      <c r="D43" s="238">
        <f>'Form. A1- Partenaires'!F32</f>
        <v>0</v>
      </c>
      <c r="E43" s="239">
        <f>D43*(E41+D39)</f>
        <v>0</v>
      </c>
      <c r="F43" s="238">
        <f>'Form. A1- Partenaires'!F33</f>
        <v>0</v>
      </c>
      <c r="G43" s="239">
        <f>F43*(G41+F39)</f>
        <v>0</v>
      </c>
      <c r="H43" s="238">
        <f>'Form. A1- Partenaires'!F34</f>
        <v>0</v>
      </c>
      <c r="I43" s="239">
        <f>H43*(H39+H41)</f>
        <v>0</v>
      </c>
      <c r="J43" s="238">
        <f>'Form. A1- Partenaires'!F35</f>
        <v>0</v>
      </c>
      <c r="K43" s="240">
        <f>J43*(K41+J39)</f>
        <v>0</v>
      </c>
      <c r="L43" s="241">
        <f>'Form. A1- Partenaires'!F36</f>
        <v>0</v>
      </c>
      <c r="M43" s="242">
        <f>L43*(M41+L39)</f>
        <v>0</v>
      </c>
    </row>
    <row r="44" spans="1:14" ht="16.5" thickBot="1" x14ac:dyDescent="0.3">
      <c r="A44" s="608" t="s">
        <v>203</v>
      </c>
      <c r="B44" s="775">
        <f>D44+F44+H44+J44+L44</f>
        <v>0</v>
      </c>
      <c r="C44" s="776"/>
      <c r="D44" s="781">
        <f>D39+E41+E43</f>
        <v>0</v>
      </c>
      <c r="E44" s="782"/>
      <c r="F44" s="781">
        <f>G43+G41+F39</f>
        <v>0</v>
      </c>
      <c r="G44" s="782"/>
      <c r="H44" s="781">
        <f>H39+H41+I43</f>
        <v>0</v>
      </c>
      <c r="I44" s="782"/>
      <c r="J44" s="781">
        <f>J39+K41+K43</f>
        <v>0</v>
      </c>
      <c r="K44" s="782"/>
      <c r="L44" s="781">
        <f>L39+M41+M43</f>
        <v>0</v>
      </c>
      <c r="M44" s="782"/>
    </row>
    <row r="45" spans="1:14" ht="16.5" thickTop="1" x14ac:dyDescent="0.25">
      <c r="A45" s="605" t="str">
        <f>'Form. A1- Partenaires'!B14</f>
        <v>Industriel 2</v>
      </c>
      <c r="B45" s="872"/>
      <c r="C45" s="873"/>
      <c r="D45" s="795"/>
      <c r="E45" s="796"/>
      <c r="F45" s="795"/>
      <c r="G45" s="796"/>
      <c r="H45" s="795"/>
      <c r="I45" s="796"/>
      <c r="J45" s="795"/>
      <c r="K45" s="796"/>
      <c r="L45" s="795"/>
      <c r="M45" s="796"/>
    </row>
    <row r="46" spans="1:14" ht="15.75" outlineLevel="1" x14ac:dyDescent="0.25">
      <c r="A46" s="606" t="s">
        <v>30</v>
      </c>
      <c r="B46" s="764">
        <f>D46+F46+H46+J46+L46</f>
        <v>0</v>
      </c>
      <c r="C46" s="765"/>
      <c r="D46" s="509"/>
      <c r="E46" s="510" t="e">
        <f>D46/($B$39+$B$46+$B$53+$B$63+$B$70+$B$77+$B$84+$B$94+$B$101+$B$108)</f>
        <v>#DIV/0!</v>
      </c>
      <c r="F46" s="509"/>
      <c r="G46" s="510" t="e">
        <f t="shared" ref="G46" si="17">F46/($B$39+$B$46+$B$53+$B$63+$B$70+$B$77+$B$84+$B$94+$B$101+$B$108)</f>
        <v>#DIV/0!</v>
      </c>
      <c r="H46" s="509"/>
      <c r="I46" s="510" t="e">
        <f t="shared" ref="I46" si="18">H46/($B$39+$B$46+$B$53+$B$63+$B$70+$B$77+$B$84+$B$94+$B$101+$B$108)</f>
        <v>#DIV/0!</v>
      </c>
      <c r="J46" s="509"/>
      <c r="K46" s="510" t="e">
        <f t="shared" ref="K46" si="19">J46/($B$39+$B$46+$B$53+$B$63+$B$70+$B$77+$B$84+$B$94+$B$101+$B$108)</f>
        <v>#DIV/0!</v>
      </c>
      <c r="L46" s="509"/>
      <c r="M46" s="510" t="e">
        <f t="shared" ref="M46" si="20">L46/($B$39+$B$46+$B$53+$B$63+$B$70+$B$77+$B$84+$B$94+$B$101+$B$108)</f>
        <v>#DIV/0!</v>
      </c>
    </row>
    <row r="47" spans="1:14" ht="15.75" outlineLevel="1" x14ac:dyDescent="0.25">
      <c r="A47" s="606" t="s">
        <v>326</v>
      </c>
      <c r="B47" s="514">
        <v>3.4000000000000002E-2</v>
      </c>
      <c r="C47" s="511">
        <f>D47+F47+H47+J47+M47</f>
        <v>0</v>
      </c>
      <c r="D47" s="766">
        <f>IF(D46=0,0,D46/B46*B47*$B$18*B49)</f>
        <v>0</v>
      </c>
      <c r="E47" s="767"/>
      <c r="F47" s="766">
        <f>IF(F46=0,0,F46/B46*B47*$B$18*B49)</f>
        <v>0</v>
      </c>
      <c r="G47" s="767"/>
      <c r="H47" s="766">
        <f>IF(H46=0,0,H46/B46*B47*$B$18*B49)</f>
        <v>0</v>
      </c>
      <c r="I47" s="767"/>
      <c r="J47" s="766">
        <f>IF(J46=0,0,J46/B46*B47*$B$18*B49)</f>
        <v>0</v>
      </c>
      <c r="K47" s="767"/>
      <c r="L47" s="766">
        <f>IF(L46=0,0,L46/B46*B47*$B$18*B49)</f>
        <v>0</v>
      </c>
      <c r="M47" s="767"/>
    </row>
    <row r="48" spans="1:14" ht="15.75" outlineLevel="1" x14ac:dyDescent="0.25">
      <c r="A48" s="607" t="s">
        <v>23</v>
      </c>
      <c r="B48" s="512">
        <v>3.4000000000000002E-2</v>
      </c>
      <c r="C48" s="513">
        <f>D48+F48+H48+K48</f>
        <v>0</v>
      </c>
      <c r="D48" s="766">
        <f>IF(($C$40+$C$47+$C$54+$C$64+$C$71+$C$78+$C$85+$C$95+$C$102+$C$109)&gt;20000,(20000*E46),D47)</f>
        <v>0</v>
      </c>
      <c r="E48" s="767"/>
      <c r="F48" s="766">
        <f t="shared" ref="F48" si="21">IF(($C$40+$C$47+$C$54+$C$64+$C$71+$C$78+$C$85+$C$95+$C$102+$C$109)&gt;20000,(20000*G46),F47)</f>
        <v>0</v>
      </c>
      <c r="G48" s="767"/>
      <c r="H48" s="766">
        <f t="shared" ref="H48" si="22">IF(($C$40+$C$47+$C$54+$C$64+$C$71+$C$78+$C$85+$C$95+$C$102+$C$109)&gt;20000,(20000*I46),H47)</f>
        <v>0</v>
      </c>
      <c r="I48" s="767"/>
      <c r="J48" s="766">
        <f t="shared" ref="J48" si="23">IF(($C$40+$C$47+$C$54+$C$64+$C$71+$C$78+$C$85+$C$95+$C$102+$C$109)&gt;20000,(20000*K46),J47)</f>
        <v>0</v>
      </c>
      <c r="K48" s="767"/>
      <c r="L48" s="766">
        <f t="shared" ref="L48" si="24">IF(($C$40+$C$47+$C$54+$C$64+$C$71+$C$78+$C$85+$C$95+$C$102+$C$109)&gt;20000,(20000*M46),L47)</f>
        <v>0</v>
      </c>
      <c r="M48" s="767"/>
    </row>
    <row r="49" spans="1:14" ht="24.75" customHeight="1" outlineLevel="1" x14ac:dyDescent="0.25">
      <c r="A49" s="607" t="s">
        <v>21</v>
      </c>
      <c r="B49" s="768" t="e">
        <f>B46/$B$114</f>
        <v>#DIV/0!</v>
      </c>
      <c r="C49" s="769"/>
      <c r="D49" s="770" t="e">
        <f>IF(B49&lt;80%,"",IF((AND(B56&gt;0%,A41="PME")),"ATTENTION: La contribution du partenaire majoritaire ne pourra pas dépasser 80% de la contribution industrielle totale",""))</f>
        <v>#DIV/0!</v>
      </c>
      <c r="E49" s="771"/>
      <c r="F49" s="771"/>
      <c r="G49" s="771"/>
      <c r="H49" s="771"/>
      <c r="I49" s="771"/>
      <c r="J49" s="771"/>
      <c r="K49" s="771"/>
      <c r="L49" s="771"/>
      <c r="M49" s="772"/>
      <c r="N49" s="220"/>
    </row>
    <row r="50" spans="1:14" ht="15.75" outlineLevel="1" x14ac:dyDescent="0.25">
      <c r="A50" s="607" t="s">
        <v>5</v>
      </c>
      <c r="B50" s="773">
        <f>E50+G50+I50+K50+M50</f>
        <v>0</v>
      </c>
      <c r="C50" s="774"/>
      <c r="D50" s="238">
        <f>'Form. A1- Partenaires'!F32</f>
        <v>0</v>
      </c>
      <c r="E50" s="239">
        <f>D50*(E48+D46)</f>
        <v>0</v>
      </c>
      <c r="F50" s="238">
        <f>'Form. A1- Partenaires'!F33</f>
        <v>0</v>
      </c>
      <c r="G50" s="239">
        <f>F50*(G48+F46)</f>
        <v>0</v>
      </c>
      <c r="H50" s="238">
        <f>'Form. A1- Partenaires'!F34</f>
        <v>0</v>
      </c>
      <c r="I50" s="239">
        <f>H50*(H46+H48)</f>
        <v>0</v>
      </c>
      <c r="J50" s="238">
        <f>'Form. A1- Partenaires'!F35</f>
        <v>0</v>
      </c>
      <c r="K50" s="240">
        <f>J50*(K48+J46)</f>
        <v>0</v>
      </c>
      <c r="L50" s="241">
        <f>'Form. A1- Partenaires'!F36</f>
        <v>0</v>
      </c>
      <c r="M50" s="242">
        <f>L50*(M48+L46)</f>
        <v>0</v>
      </c>
    </row>
    <row r="51" spans="1:14" ht="16.5" thickBot="1" x14ac:dyDescent="0.3">
      <c r="A51" s="608" t="s">
        <v>203</v>
      </c>
      <c r="B51" s="775">
        <f>D51+F51+H51+J51+L51</f>
        <v>0</v>
      </c>
      <c r="C51" s="776"/>
      <c r="D51" s="781">
        <f>D46+E48+E50</f>
        <v>0</v>
      </c>
      <c r="E51" s="782"/>
      <c r="F51" s="781">
        <f>G50+G48+F46</f>
        <v>0</v>
      </c>
      <c r="G51" s="782"/>
      <c r="H51" s="781">
        <f>H46+H48+I50</f>
        <v>0</v>
      </c>
      <c r="I51" s="782"/>
      <c r="J51" s="781">
        <f>J46+K48+K50</f>
        <v>0</v>
      </c>
      <c r="K51" s="782"/>
      <c r="L51" s="781">
        <f>L46+M48+M50</f>
        <v>0</v>
      </c>
      <c r="M51" s="782"/>
    </row>
    <row r="52" spans="1:14" ht="16.5" outlineLevel="1" thickTop="1" x14ac:dyDescent="0.25">
      <c r="A52" s="609" t="str">
        <f>'Form. A1- Partenaires'!B15</f>
        <v>Industriel 3</v>
      </c>
      <c r="B52" s="777"/>
      <c r="C52" s="778"/>
      <c r="D52" s="793"/>
      <c r="E52" s="794"/>
      <c r="F52" s="779"/>
      <c r="G52" s="780"/>
      <c r="H52" s="779"/>
      <c r="I52" s="780"/>
      <c r="J52" s="779"/>
      <c r="K52" s="780"/>
      <c r="L52" s="779"/>
      <c r="M52" s="780"/>
    </row>
    <row r="53" spans="1:14" ht="18.75" customHeight="1" outlineLevel="1" x14ac:dyDescent="0.25">
      <c r="A53" s="606" t="s">
        <v>30</v>
      </c>
      <c r="B53" s="764">
        <f>D53+F53+H53+J53+L53</f>
        <v>0</v>
      </c>
      <c r="C53" s="765"/>
      <c r="D53" s="509"/>
      <c r="E53" s="510" t="e">
        <f>D53/($B$39+$B$46+$B$53+$B$63+$B$70+$B$77+$B$84+$B$94+$B$101+$B$108)</f>
        <v>#DIV/0!</v>
      </c>
      <c r="F53" s="509"/>
      <c r="G53" s="510" t="e">
        <f t="shared" ref="G53" si="25">F53/($B$39+$B$46+$B$53+$B$63+$B$70+$B$77+$B$84+$B$94+$B$101+$B$108)</f>
        <v>#DIV/0!</v>
      </c>
      <c r="H53" s="509"/>
      <c r="I53" s="510" t="e">
        <f t="shared" ref="I53" si="26">H53/($B$39+$B$46+$B$53+$B$63+$B$70+$B$77+$B$84+$B$94+$B$101+$B$108)</f>
        <v>#DIV/0!</v>
      </c>
      <c r="J53" s="509"/>
      <c r="K53" s="510" t="e">
        <f t="shared" ref="K53" si="27">J53/($B$39+$B$46+$B$53+$B$63+$B$70+$B$77+$B$84+$B$94+$B$101+$B$108)</f>
        <v>#DIV/0!</v>
      </c>
      <c r="L53" s="509"/>
      <c r="M53" s="510" t="e">
        <f t="shared" ref="M53" si="28">L53/($B$39+$B$46+$B$53+$B$63+$B$70+$B$77+$B$84+$B$94+$B$101+$B$108)</f>
        <v>#DIV/0!</v>
      </c>
    </row>
    <row r="54" spans="1:14" ht="18.75" customHeight="1" outlineLevel="1" x14ac:dyDescent="0.25">
      <c r="A54" s="606" t="s">
        <v>326</v>
      </c>
      <c r="B54" s="514">
        <v>3.4000000000000002E-2</v>
      </c>
      <c r="C54" s="511">
        <f>D54+F54+H54+J54+M54</f>
        <v>0</v>
      </c>
      <c r="D54" s="766">
        <f>IF(D53=0,0,D53/B53*B54*$B$18*B56)</f>
        <v>0</v>
      </c>
      <c r="E54" s="767"/>
      <c r="F54" s="766">
        <f>IF(F53=0,0,F53/B53*B54*$B$18*B56)</f>
        <v>0</v>
      </c>
      <c r="G54" s="767"/>
      <c r="H54" s="766">
        <f>IF(H53=0,0,H53/B53*B54*$B$18*B56)</f>
        <v>0</v>
      </c>
      <c r="I54" s="767"/>
      <c r="J54" s="766">
        <f>IF(J53=0,0,J53/B53*B54*$B$18*B56)</f>
        <v>0</v>
      </c>
      <c r="K54" s="767"/>
      <c r="L54" s="766">
        <f>IF(L53=0,0,L53/B53*B54*$B$18*B56)</f>
        <v>0</v>
      </c>
      <c r="M54" s="767"/>
    </row>
    <row r="55" spans="1:14" ht="15.75" outlineLevel="1" x14ac:dyDescent="0.25">
      <c r="A55" s="607" t="s">
        <v>23</v>
      </c>
      <c r="B55" s="512">
        <v>3.4000000000000002E-2</v>
      </c>
      <c r="C55" s="513">
        <f>D55+F55+H55+K55</f>
        <v>0</v>
      </c>
      <c r="D55" s="766">
        <f>IF(($C$40+$C$47+$C$54+$C$64+$C$71+$C$78+$C$85+$C$95+$C$102+$C$109)&gt;20000,(20000*E53),D54)</f>
        <v>0</v>
      </c>
      <c r="E55" s="767"/>
      <c r="F55" s="766">
        <f t="shared" ref="F55" si="29">IF(($C$40+$C$47+$C$54+$C$64+$C$71+$C$78+$C$85+$C$95+$C$102+$C$109)&gt;20000,(20000*G53),F54)</f>
        <v>0</v>
      </c>
      <c r="G55" s="767"/>
      <c r="H55" s="766">
        <f t="shared" ref="H55" si="30">IF(($C$40+$C$47+$C$54+$C$64+$C$71+$C$78+$C$85+$C$95+$C$102+$C$109)&gt;20000,(20000*I53),H54)</f>
        <v>0</v>
      </c>
      <c r="I55" s="767"/>
      <c r="J55" s="766">
        <f t="shared" ref="J55" si="31">IF(($C$40+$C$47+$C$54+$C$64+$C$71+$C$78+$C$85+$C$95+$C$102+$C$109)&gt;20000,(20000*K53),J54)</f>
        <v>0</v>
      </c>
      <c r="K55" s="767"/>
      <c r="L55" s="766">
        <f t="shared" ref="L55" si="32">IF(($C$40+$C$47+$C$54+$C$64+$C$71+$C$78+$C$85+$C$95+$C$102+$C$109)&gt;20000,(20000*M53),L54)</f>
        <v>0</v>
      </c>
      <c r="M55" s="767"/>
      <c r="N55" s="220"/>
    </row>
    <row r="56" spans="1:14" ht="24" customHeight="1" outlineLevel="1" x14ac:dyDescent="0.25">
      <c r="A56" s="607" t="s">
        <v>21</v>
      </c>
      <c r="B56" s="768" t="e">
        <f>B53/$B$114</f>
        <v>#DIV/0!</v>
      </c>
      <c r="C56" s="769"/>
      <c r="D56" s="770" t="e">
        <f>IF(B56&lt;80%,"",IF((AND(B63&gt;0%,A48="PME")),"ATTENTION: La contribution du partenaire majoritaire ne pourra pas dépasser 80% de la contribution industrielle totale",""))</f>
        <v>#DIV/0!</v>
      </c>
      <c r="E56" s="771"/>
      <c r="F56" s="771"/>
      <c r="G56" s="771"/>
      <c r="H56" s="771"/>
      <c r="I56" s="771"/>
      <c r="J56" s="771"/>
      <c r="K56" s="771"/>
      <c r="L56" s="771"/>
      <c r="M56" s="772"/>
    </row>
    <row r="57" spans="1:14" ht="15.75" x14ac:dyDescent="0.25">
      <c r="A57" s="607" t="s">
        <v>5</v>
      </c>
      <c r="B57" s="773">
        <f>E57+G57+I57+K57+M57</f>
        <v>0</v>
      </c>
      <c r="C57" s="774"/>
      <c r="D57" s="238">
        <f>'Form. A1- Partenaires'!F32</f>
        <v>0</v>
      </c>
      <c r="E57" s="239">
        <f>D57*(E55+D53)</f>
        <v>0</v>
      </c>
      <c r="F57" s="238">
        <f>'Form. A1- Partenaires'!F33</f>
        <v>0</v>
      </c>
      <c r="G57" s="239">
        <f>F57*(G55+F53)</f>
        <v>0</v>
      </c>
      <c r="H57" s="238">
        <f>'Form. A1- Partenaires'!F34</f>
        <v>0</v>
      </c>
      <c r="I57" s="239">
        <f>H57*(H53+H55)</f>
        <v>0</v>
      </c>
      <c r="J57" s="238">
        <f>'Form. A1- Partenaires'!F35</f>
        <v>0</v>
      </c>
      <c r="K57" s="240">
        <f>J57*(K55+J53)</f>
        <v>0</v>
      </c>
      <c r="L57" s="241">
        <f>'Form. A1- Partenaires'!F36</f>
        <v>0</v>
      </c>
      <c r="M57" s="242">
        <f>L57*(M55+L53)</f>
        <v>0</v>
      </c>
    </row>
    <row r="58" spans="1:14" ht="21.75" customHeight="1" thickBot="1" x14ac:dyDescent="0.3">
      <c r="A58" s="608" t="s">
        <v>203</v>
      </c>
      <c r="B58" s="775">
        <f>D58+F58+H58+J58+L58</f>
        <v>0</v>
      </c>
      <c r="C58" s="776"/>
      <c r="D58" s="781">
        <f>D53+E55+E57</f>
        <v>0</v>
      </c>
      <c r="E58" s="782"/>
      <c r="F58" s="781">
        <f>G57+G55+F53</f>
        <v>0</v>
      </c>
      <c r="G58" s="782"/>
      <c r="H58" s="781">
        <f>H53+H55+I57</f>
        <v>0</v>
      </c>
      <c r="I58" s="782"/>
      <c r="J58" s="781">
        <f>J53+K55+K57</f>
        <v>0</v>
      </c>
      <c r="K58" s="782"/>
      <c r="L58" s="781">
        <f>L53+M55+M57</f>
        <v>0</v>
      </c>
      <c r="M58" s="782"/>
    </row>
    <row r="59" spans="1:14" ht="17.25" customHeight="1" thickTop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</row>
    <row r="60" spans="1:14" ht="18.75" x14ac:dyDescent="0.25">
      <c r="A60" s="787" t="str">
        <f>A34</f>
        <v>PME</v>
      </c>
      <c r="B60" s="787"/>
      <c r="C60" s="787"/>
      <c r="D60" s="787"/>
      <c r="E60" s="787"/>
      <c r="F60" s="787"/>
      <c r="G60" s="787"/>
      <c r="H60" s="787"/>
      <c r="I60" s="787"/>
      <c r="J60" s="787"/>
      <c r="K60" s="787"/>
      <c r="L60" s="787"/>
      <c r="M60" s="787"/>
    </row>
    <row r="61" spans="1:14" ht="25.5" customHeight="1" thickBot="1" x14ac:dyDescent="0.35">
      <c r="A61" s="223"/>
      <c r="B61" s="224"/>
      <c r="C61" s="224"/>
      <c r="D61" s="225"/>
      <c r="E61" s="225"/>
      <c r="F61" s="225"/>
      <c r="G61" s="225"/>
      <c r="H61" s="225"/>
      <c r="I61" s="225"/>
      <c r="J61" s="225"/>
      <c r="K61" s="225"/>
      <c r="L61" s="225"/>
      <c r="M61" s="225"/>
    </row>
    <row r="62" spans="1:14" ht="15.75" customHeight="1" thickTop="1" x14ac:dyDescent="0.25">
      <c r="A62" s="609" t="str">
        <f>'Form. A1- Partenaires'!B16</f>
        <v>Industriel 4</v>
      </c>
      <c r="B62" s="777"/>
      <c r="C62" s="778"/>
      <c r="D62" s="779"/>
      <c r="E62" s="780"/>
      <c r="F62" s="779"/>
      <c r="G62" s="780"/>
      <c r="H62" s="779"/>
      <c r="I62" s="780"/>
      <c r="J62" s="779"/>
      <c r="K62" s="780"/>
      <c r="L62" s="779"/>
      <c r="M62" s="780"/>
    </row>
    <row r="63" spans="1:14" ht="15.75" outlineLevel="1" x14ac:dyDescent="0.25">
      <c r="A63" s="606" t="s">
        <v>30</v>
      </c>
      <c r="B63" s="764">
        <f>D63+F63+H63+J63+L63</f>
        <v>0</v>
      </c>
      <c r="C63" s="765"/>
      <c r="D63" s="509"/>
      <c r="E63" s="510" t="e">
        <f>D63/($B$39+$B$46+$B$53+$B$63+$B$70+$B$77+$B$84+$B$94+$B$101+$B$108)</f>
        <v>#DIV/0!</v>
      </c>
      <c r="F63" s="509"/>
      <c r="G63" s="510" t="e">
        <f t="shared" ref="G63" si="33">F63/($B$39+$B$46+$B$53+$B$63+$B$70+$B$77+$B$84+$B$94+$B$101+$B$108)</f>
        <v>#DIV/0!</v>
      </c>
      <c r="H63" s="509"/>
      <c r="I63" s="510" t="e">
        <f t="shared" ref="I63" si="34">H63/($B$39+$B$46+$B$53+$B$63+$B$70+$B$77+$B$84+$B$94+$B$101+$B$108)</f>
        <v>#DIV/0!</v>
      </c>
      <c r="J63" s="509"/>
      <c r="K63" s="510" t="e">
        <f t="shared" ref="K63" si="35">J63/($B$39+$B$46+$B$53+$B$63+$B$70+$B$77+$B$84+$B$94+$B$101+$B$108)</f>
        <v>#DIV/0!</v>
      </c>
      <c r="L63" s="509"/>
      <c r="M63" s="510" t="e">
        <f t="shared" ref="M63" si="36">L63/($B$39+$B$46+$B$53+$B$63+$B$70+$B$77+$B$84+$B$94+$B$101+$B$108)</f>
        <v>#DIV/0!</v>
      </c>
    </row>
    <row r="64" spans="1:14" ht="15.75" outlineLevel="1" x14ac:dyDescent="0.25">
      <c r="A64" s="606" t="s">
        <v>326</v>
      </c>
      <c r="B64" s="514">
        <v>3.4000000000000002E-2</v>
      </c>
      <c r="C64" s="511">
        <f>D64+F64+H64+J64+M64</f>
        <v>0</v>
      </c>
      <c r="D64" s="766">
        <f>IF(D63=0,0,D63/B63*B64*$B$18*B66)</f>
        <v>0</v>
      </c>
      <c r="E64" s="767"/>
      <c r="F64" s="766">
        <f>IF(F63=0,0,F63/B63*B64*$B$18*B66)</f>
        <v>0</v>
      </c>
      <c r="G64" s="767"/>
      <c r="H64" s="766">
        <f>IF(H63=0,0,H63/B63*B64*$B$18*B66)</f>
        <v>0</v>
      </c>
      <c r="I64" s="767"/>
      <c r="J64" s="766">
        <f>IF(J63=0,0,J63/B63*B64*$B$18*B66)</f>
        <v>0</v>
      </c>
      <c r="K64" s="767"/>
      <c r="L64" s="766">
        <f>IF(L63=0,0,L63/B63*B64*$B$18*B66)</f>
        <v>0</v>
      </c>
      <c r="M64" s="767"/>
    </row>
    <row r="65" spans="1:13" ht="16.5" customHeight="1" outlineLevel="1" x14ac:dyDescent="0.25">
      <c r="A65" s="607" t="s">
        <v>23</v>
      </c>
      <c r="B65" s="512">
        <v>3.4000000000000002E-2</v>
      </c>
      <c r="C65" s="513">
        <f>D65+F65+H65+K65</f>
        <v>0</v>
      </c>
      <c r="D65" s="766">
        <f>IF(($C$40+$C$47+$C$54+$C$64+$C$71+$C$78+$C$85+$C$95+$C$102+$C$109)&gt;20000,(20000*E63),D64)</f>
        <v>0</v>
      </c>
      <c r="E65" s="767"/>
      <c r="F65" s="766">
        <f t="shared" ref="F65" si="37">IF(($C$40+$C$47+$C$54+$C$64+$C$71+$C$78+$C$85+$C$95+$C$102+$C$109)&gt;20000,(20000*G63),F64)</f>
        <v>0</v>
      </c>
      <c r="G65" s="767"/>
      <c r="H65" s="766">
        <f t="shared" ref="H65" si="38">IF(($C$40+$C$47+$C$54+$C$64+$C$71+$C$78+$C$85+$C$95+$C$102+$C$109)&gt;20000,(20000*I63),H64)</f>
        <v>0</v>
      </c>
      <c r="I65" s="767"/>
      <c r="J65" s="766">
        <f t="shared" ref="J65" si="39">IF(($C$40+$C$47+$C$54+$C$64+$C$71+$C$78+$C$85+$C$95+$C$102+$C$109)&gt;20000,(20000*K63),J64)</f>
        <v>0</v>
      </c>
      <c r="K65" s="767"/>
      <c r="L65" s="766">
        <f t="shared" ref="L65" si="40">IF(($C$40+$C$47+$C$54+$C$64+$C$71+$C$78+$C$85+$C$95+$C$102+$C$109)&gt;20000,(20000*M63),L64)</f>
        <v>0</v>
      </c>
      <c r="M65" s="767"/>
    </row>
    <row r="66" spans="1:13" ht="21" customHeight="1" outlineLevel="1" x14ac:dyDescent="0.25">
      <c r="A66" s="607" t="s">
        <v>21</v>
      </c>
      <c r="B66" s="768" t="e">
        <f>B63/$B$114</f>
        <v>#DIV/0!</v>
      </c>
      <c r="C66" s="769"/>
      <c r="D66" s="770" t="e">
        <f>IF(B66&lt;80%,"",IF((AND(B73&gt;0%,A58="PME")),"ATTENTION: La contribution du partenaire majoritaire ne pourra pas dépasser 80% de la contribution industrielle totale",""))</f>
        <v>#DIV/0!</v>
      </c>
      <c r="E66" s="771"/>
      <c r="F66" s="771"/>
      <c r="G66" s="771"/>
      <c r="H66" s="771"/>
      <c r="I66" s="771"/>
      <c r="J66" s="771"/>
      <c r="K66" s="771"/>
      <c r="L66" s="771"/>
      <c r="M66" s="772"/>
    </row>
    <row r="67" spans="1:13" ht="15.75" outlineLevel="1" x14ac:dyDescent="0.25">
      <c r="A67" s="607" t="s">
        <v>5</v>
      </c>
      <c r="B67" s="773">
        <f>E67+G67+I67+K67+M67</f>
        <v>0</v>
      </c>
      <c r="C67" s="774"/>
      <c r="D67" s="238">
        <f>'Form. A1- Partenaires'!F32</f>
        <v>0</v>
      </c>
      <c r="E67" s="239">
        <f>D67*(E65+D63)</f>
        <v>0</v>
      </c>
      <c r="F67" s="238">
        <f>'Form. A1- Partenaires'!F33</f>
        <v>0</v>
      </c>
      <c r="G67" s="239">
        <f>F67*(G65+F63)</f>
        <v>0</v>
      </c>
      <c r="H67" s="238">
        <f>'Form. A1- Partenaires'!F34</f>
        <v>0</v>
      </c>
      <c r="I67" s="239">
        <f>H67*(H63+H65)</f>
        <v>0</v>
      </c>
      <c r="J67" s="238">
        <f>'Form. A1- Partenaires'!F35</f>
        <v>0</v>
      </c>
      <c r="K67" s="240">
        <f>J67*(K65+J63)</f>
        <v>0</v>
      </c>
      <c r="L67" s="241">
        <f>'Form. A1- Partenaires'!F36</f>
        <v>0</v>
      </c>
      <c r="M67" s="242">
        <f>L67*(M65+L63)</f>
        <v>0</v>
      </c>
    </row>
    <row r="68" spans="1:13" ht="18" customHeight="1" thickBot="1" x14ac:dyDescent="0.3">
      <c r="A68" s="608" t="s">
        <v>203</v>
      </c>
      <c r="B68" s="775">
        <f>D68+F68+H68+J68+L68</f>
        <v>0</v>
      </c>
      <c r="C68" s="776"/>
      <c r="D68" s="781">
        <f>D63+E65+E67</f>
        <v>0</v>
      </c>
      <c r="E68" s="782"/>
      <c r="F68" s="781">
        <f>G67+G65+F63</f>
        <v>0</v>
      </c>
      <c r="G68" s="782"/>
      <c r="H68" s="781">
        <f>H63+H65+I67</f>
        <v>0</v>
      </c>
      <c r="I68" s="782"/>
      <c r="J68" s="781">
        <f>J63+K65+K67</f>
        <v>0</v>
      </c>
      <c r="K68" s="782"/>
      <c r="L68" s="781">
        <f>L63+M65+M67</f>
        <v>0</v>
      </c>
      <c r="M68" s="782"/>
    </row>
    <row r="69" spans="1:13" ht="18" customHeight="1" thickTop="1" x14ac:dyDescent="0.25">
      <c r="A69" s="609" t="str">
        <f>'Form. A1- Partenaires'!B17</f>
        <v>Industriel 5</v>
      </c>
      <c r="B69" s="777"/>
      <c r="C69" s="778"/>
      <c r="D69" s="779"/>
      <c r="E69" s="780"/>
      <c r="F69" s="779"/>
      <c r="G69" s="780"/>
      <c r="H69" s="779"/>
      <c r="I69" s="780"/>
      <c r="J69" s="779"/>
      <c r="K69" s="780"/>
      <c r="L69" s="779"/>
      <c r="M69" s="780"/>
    </row>
    <row r="70" spans="1:13" ht="15.75" outlineLevel="1" x14ac:dyDescent="0.25">
      <c r="A70" s="606" t="s">
        <v>30</v>
      </c>
      <c r="B70" s="764">
        <f>D70+F70+H70+J70+L70</f>
        <v>0</v>
      </c>
      <c r="C70" s="765"/>
      <c r="D70" s="509"/>
      <c r="E70" s="510" t="e">
        <f>D70/($B$39+$B$46+$B$53+$B$63+$B$70+$B$77+$B$84+$B$94+$B$101+$B$108)</f>
        <v>#DIV/0!</v>
      </c>
      <c r="F70" s="509"/>
      <c r="G70" s="510" t="e">
        <f t="shared" ref="G70" si="41">F70/($B$39+$B$46+$B$53+$B$63+$B$70+$B$77+$B$84+$B$94+$B$101+$B$108)</f>
        <v>#DIV/0!</v>
      </c>
      <c r="H70" s="509"/>
      <c r="I70" s="510" t="e">
        <f t="shared" ref="I70" si="42">H70/($B$39+$B$46+$B$53+$B$63+$B$70+$B$77+$B$84+$B$94+$B$101+$B$108)</f>
        <v>#DIV/0!</v>
      </c>
      <c r="J70" s="509"/>
      <c r="K70" s="510" t="e">
        <f t="shared" ref="K70" si="43">J70/($B$39+$B$46+$B$53+$B$63+$B$70+$B$77+$B$84+$B$94+$B$101+$B$108)</f>
        <v>#DIV/0!</v>
      </c>
      <c r="L70" s="509"/>
      <c r="M70" s="510" t="e">
        <f t="shared" ref="M70" si="44">L70/($B$39+$B$46+$B$53+$B$63+$B$70+$B$77+$B$84+$B$94+$B$101+$B$108)</f>
        <v>#DIV/0!</v>
      </c>
    </row>
    <row r="71" spans="1:13" ht="15.75" outlineLevel="1" x14ac:dyDescent="0.25">
      <c r="A71" s="606" t="s">
        <v>326</v>
      </c>
      <c r="B71" s="514">
        <v>3.4000000000000002E-2</v>
      </c>
      <c r="C71" s="511">
        <f>D71+F71+H71+J71+M71</f>
        <v>0</v>
      </c>
      <c r="D71" s="766">
        <f>IF(D70=0,0,D70/B70*B71*$B$18*B73)</f>
        <v>0</v>
      </c>
      <c r="E71" s="767"/>
      <c r="F71" s="766">
        <f>IF(F70=0,0,F70/B70*B71*$B$18*B73)</f>
        <v>0</v>
      </c>
      <c r="G71" s="767"/>
      <c r="H71" s="766">
        <f>IF(H70=0,0,H70/B70*B71*$B$18*B73)</f>
        <v>0</v>
      </c>
      <c r="I71" s="767"/>
      <c r="J71" s="766">
        <f>IF(J70=0,0,J70/B70*B71*$B$18*B73)</f>
        <v>0</v>
      </c>
      <c r="K71" s="767"/>
      <c r="L71" s="766">
        <f>IF(L70=0,0,L70/B70*B71*$B$18*B73)</f>
        <v>0</v>
      </c>
      <c r="M71" s="767"/>
    </row>
    <row r="72" spans="1:13" ht="15.75" outlineLevel="1" x14ac:dyDescent="0.25">
      <c r="A72" s="607" t="s">
        <v>23</v>
      </c>
      <c r="B72" s="512">
        <v>3.4000000000000002E-2</v>
      </c>
      <c r="C72" s="513">
        <f>D72+F72+H72+K72</f>
        <v>0</v>
      </c>
      <c r="D72" s="766">
        <f>IF(($C$40+$C$47+$C$54+$C$64+$C$71+$C$78+$C$85+$C$95+$C$102+$C$109)&gt;20000,(20000*E70),D71)</f>
        <v>0</v>
      </c>
      <c r="E72" s="767"/>
      <c r="F72" s="766">
        <f t="shared" ref="F72" si="45">IF(($C$40+$C$47+$C$54+$C$64+$C$71+$C$78+$C$85+$C$95+$C$102+$C$109)&gt;20000,(20000*G70),F71)</f>
        <v>0</v>
      </c>
      <c r="G72" s="767"/>
      <c r="H72" s="766">
        <f t="shared" ref="H72" si="46">IF(($C$40+$C$47+$C$54+$C$64+$C$71+$C$78+$C$85+$C$95+$C$102+$C$109)&gt;20000,(20000*I70),H71)</f>
        <v>0</v>
      </c>
      <c r="I72" s="767"/>
      <c r="J72" s="766">
        <f t="shared" ref="J72" si="47">IF(($C$40+$C$47+$C$54+$C$64+$C$71+$C$78+$C$85+$C$95+$C$102+$C$109)&gt;20000,(20000*K70),J71)</f>
        <v>0</v>
      </c>
      <c r="K72" s="767"/>
      <c r="L72" s="766">
        <f t="shared" ref="L72" si="48">IF(($C$40+$C$47+$C$54+$C$64+$C$71+$C$78+$C$85+$C$95+$C$102+$C$109)&gt;20000,(20000*M70),L71)</f>
        <v>0</v>
      </c>
      <c r="M72" s="767"/>
    </row>
    <row r="73" spans="1:13" ht="24.75" customHeight="1" outlineLevel="1" x14ac:dyDescent="0.25">
      <c r="A73" s="607" t="s">
        <v>21</v>
      </c>
      <c r="B73" s="768" t="e">
        <f>B70/$B$114</f>
        <v>#DIV/0!</v>
      </c>
      <c r="C73" s="769"/>
      <c r="D73" s="770" t="e">
        <f>IF(B73&lt;80%,"",IF((AND(B80&gt;0%,A65="PME")),"ATTENTION: La contribution du partenaire majoritaire ne pourra pas dépasser 80% de la contribution industrielle totale",""))</f>
        <v>#DIV/0!</v>
      </c>
      <c r="E73" s="771"/>
      <c r="F73" s="771"/>
      <c r="G73" s="771"/>
      <c r="H73" s="771"/>
      <c r="I73" s="771"/>
      <c r="J73" s="771"/>
      <c r="K73" s="771"/>
      <c r="L73" s="771"/>
      <c r="M73" s="772"/>
    </row>
    <row r="74" spans="1:13" ht="15.75" outlineLevel="1" x14ac:dyDescent="0.25">
      <c r="A74" s="607" t="s">
        <v>5</v>
      </c>
      <c r="B74" s="773">
        <f>E74+G74+I74+K74+M74</f>
        <v>0</v>
      </c>
      <c r="C74" s="774"/>
      <c r="D74" s="238">
        <f>'Form. A1- Partenaires'!F32</f>
        <v>0</v>
      </c>
      <c r="E74" s="239">
        <f>D74*(E72+D70)</f>
        <v>0</v>
      </c>
      <c r="F74" s="238">
        <f>'Form. A1- Partenaires'!F33</f>
        <v>0</v>
      </c>
      <c r="G74" s="239">
        <f>F74*(G72+F70)</f>
        <v>0</v>
      </c>
      <c r="H74" s="238">
        <f>'Form. A1- Partenaires'!F34</f>
        <v>0</v>
      </c>
      <c r="I74" s="239">
        <f>H74*(H70+H72)</f>
        <v>0</v>
      </c>
      <c r="J74" s="238">
        <f>'Form. A1- Partenaires'!F35</f>
        <v>0</v>
      </c>
      <c r="K74" s="240">
        <f>J74*(K72+J70)</f>
        <v>0</v>
      </c>
      <c r="L74" s="241">
        <f>'Form. A1- Partenaires'!F36</f>
        <v>0</v>
      </c>
      <c r="M74" s="242">
        <f>L74*(M72+L70)</f>
        <v>0</v>
      </c>
    </row>
    <row r="75" spans="1:13" ht="19.5" customHeight="1" thickBot="1" x14ac:dyDescent="0.3">
      <c r="A75" s="608" t="s">
        <v>203</v>
      </c>
      <c r="B75" s="775">
        <f>D75+F75+H75+J75+L75</f>
        <v>0</v>
      </c>
      <c r="C75" s="776"/>
      <c r="D75" s="781">
        <f>D70+E72+E74</f>
        <v>0</v>
      </c>
      <c r="E75" s="782"/>
      <c r="F75" s="781">
        <f>G74+G72+F70</f>
        <v>0</v>
      </c>
      <c r="G75" s="782"/>
      <c r="H75" s="781">
        <f>H70+H72+I74</f>
        <v>0</v>
      </c>
      <c r="I75" s="782"/>
      <c r="J75" s="781">
        <f>J70+K72+K74</f>
        <v>0</v>
      </c>
      <c r="K75" s="782"/>
      <c r="L75" s="781">
        <f>L70+M72+M74</f>
        <v>0</v>
      </c>
      <c r="M75" s="782"/>
    </row>
    <row r="76" spans="1:13" ht="17.25" customHeight="1" thickTop="1" x14ac:dyDescent="0.25">
      <c r="A76" s="609" t="str">
        <f>'Form. A1- Partenaires'!B18</f>
        <v>Industriel 6</v>
      </c>
      <c r="B76" s="777"/>
      <c r="C76" s="778"/>
      <c r="D76" s="779"/>
      <c r="E76" s="780"/>
      <c r="F76" s="779"/>
      <c r="G76" s="780"/>
      <c r="H76" s="779"/>
      <c r="I76" s="780"/>
      <c r="J76" s="779"/>
      <c r="K76" s="780"/>
      <c r="L76" s="779"/>
      <c r="M76" s="780"/>
    </row>
    <row r="77" spans="1:13" ht="15.75" outlineLevel="1" x14ac:dyDescent="0.25">
      <c r="A77" s="606" t="s">
        <v>30</v>
      </c>
      <c r="B77" s="764">
        <f>D77+F77+H77+J77+L77</f>
        <v>0</v>
      </c>
      <c r="C77" s="765"/>
      <c r="D77" s="509"/>
      <c r="E77" s="510" t="e">
        <f>D77/($B$39+$B$46+$B$53+$B$63+$B$70+$B$77+$B$84+$B$94+$B$101+$B$108)</f>
        <v>#DIV/0!</v>
      </c>
      <c r="F77" s="509"/>
      <c r="G77" s="510" t="e">
        <f t="shared" ref="G77" si="49">F77/($B$39+$B$46+$B$53+$B$63+$B$70+$B$77+$B$84+$B$94+$B$101+$B$108)</f>
        <v>#DIV/0!</v>
      </c>
      <c r="H77" s="509"/>
      <c r="I77" s="510" t="e">
        <f t="shared" ref="I77" si="50">H77/($B$39+$B$46+$B$53+$B$63+$B$70+$B$77+$B$84+$B$94+$B$101+$B$108)</f>
        <v>#DIV/0!</v>
      </c>
      <c r="J77" s="509"/>
      <c r="K77" s="510" t="e">
        <f t="shared" ref="K77" si="51">J77/($B$39+$B$46+$B$53+$B$63+$B$70+$B$77+$B$84+$B$94+$B$101+$B$108)</f>
        <v>#DIV/0!</v>
      </c>
      <c r="L77" s="509"/>
      <c r="M77" s="510" t="e">
        <f t="shared" ref="M77" si="52">L77/($B$39+$B$46+$B$53+$B$63+$B$70+$B$77+$B$84+$B$94+$B$101+$B$108)</f>
        <v>#DIV/0!</v>
      </c>
    </row>
    <row r="78" spans="1:13" ht="15.75" outlineLevel="1" x14ac:dyDescent="0.25">
      <c r="A78" s="606" t="s">
        <v>326</v>
      </c>
      <c r="B78" s="514">
        <v>3.4000000000000002E-2</v>
      </c>
      <c r="C78" s="511">
        <f>D78+F78+H78+J78+M78</f>
        <v>0</v>
      </c>
      <c r="D78" s="766">
        <f>IF(D77=0,0,D77/B77*B78*$B$18*B80)</f>
        <v>0</v>
      </c>
      <c r="E78" s="767"/>
      <c r="F78" s="766">
        <f>IF(F77=0,0,F77/B77*B78*$B$18*B80)</f>
        <v>0</v>
      </c>
      <c r="G78" s="767"/>
      <c r="H78" s="766">
        <f>IF(H77=0,0,H77/B77*B78*$B$18*B80)</f>
        <v>0</v>
      </c>
      <c r="I78" s="767"/>
      <c r="J78" s="766">
        <f>IF(J77=0,0,J77/B77*B78*$B$18*B80)</f>
        <v>0</v>
      </c>
      <c r="K78" s="767"/>
      <c r="L78" s="766">
        <f>IF(L77=0,0,L77/B77*B78*$B$18*B80)</f>
        <v>0</v>
      </c>
      <c r="M78" s="767"/>
    </row>
    <row r="79" spans="1:13" ht="15.75" outlineLevel="1" x14ac:dyDescent="0.25">
      <c r="A79" s="607" t="s">
        <v>23</v>
      </c>
      <c r="B79" s="512">
        <v>3.4000000000000002E-2</v>
      </c>
      <c r="C79" s="513">
        <f>D79+F79+H79+K79</f>
        <v>0</v>
      </c>
      <c r="D79" s="766">
        <f>IF(($C$40+$C$47+$C$54+$C$64+$C$71+$C$78+$C$85+$C$95+$C$102+$C$109)&gt;20000,(20000*E77),D78)</f>
        <v>0</v>
      </c>
      <c r="E79" s="767"/>
      <c r="F79" s="766">
        <f t="shared" ref="F79" si="53">IF(($C$40+$C$47+$C$54+$C$64+$C$71+$C$78+$C$85+$C$95+$C$102+$C$109)&gt;20000,(20000*G77),F78)</f>
        <v>0</v>
      </c>
      <c r="G79" s="767"/>
      <c r="H79" s="766">
        <f t="shared" ref="H79" si="54">IF(($C$40+$C$47+$C$54+$C$64+$C$71+$C$78+$C$85+$C$95+$C$102+$C$109)&gt;20000,(20000*I77),H78)</f>
        <v>0</v>
      </c>
      <c r="I79" s="767"/>
      <c r="J79" s="766">
        <f t="shared" ref="J79" si="55">IF(($C$40+$C$47+$C$54+$C$64+$C$71+$C$78+$C$85+$C$95+$C$102+$C$109)&gt;20000,(20000*K77),J78)</f>
        <v>0</v>
      </c>
      <c r="K79" s="767"/>
      <c r="L79" s="766">
        <f t="shared" ref="L79" si="56">IF(($C$40+$C$47+$C$54+$C$64+$C$71+$C$78+$C$85+$C$95+$C$102+$C$109)&gt;20000,(20000*M77),L78)</f>
        <v>0</v>
      </c>
      <c r="M79" s="767"/>
    </row>
    <row r="80" spans="1:13" ht="25.5" customHeight="1" outlineLevel="1" x14ac:dyDescent="0.25">
      <c r="A80" s="607" t="s">
        <v>21</v>
      </c>
      <c r="B80" s="768" t="e">
        <f>B77/$B$114</f>
        <v>#DIV/0!</v>
      </c>
      <c r="C80" s="769"/>
      <c r="D80" s="770" t="e">
        <f>IF(B80&lt;80%,"",IF((AND(B87&gt;0%,A72="PME")),"ATTENTION: La contribution du partenaire majoritaire ne pourra pas dépasser 80% de la contribution industrielle totale",""))</f>
        <v>#DIV/0!</v>
      </c>
      <c r="E80" s="771"/>
      <c r="F80" s="771"/>
      <c r="G80" s="771"/>
      <c r="H80" s="771"/>
      <c r="I80" s="771"/>
      <c r="J80" s="771"/>
      <c r="K80" s="771"/>
      <c r="L80" s="771"/>
      <c r="M80" s="772"/>
    </row>
    <row r="81" spans="1:13" ht="15.75" outlineLevel="1" x14ac:dyDescent="0.25">
      <c r="A81" s="607" t="s">
        <v>5</v>
      </c>
      <c r="B81" s="773">
        <f>E81+G81+I81+K81+M81</f>
        <v>0</v>
      </c>
      <c r="C81" s="774"/>
      <c r="D81" s="238">
        <f>'Form. A1- Partenaires'!F32</f>
        <v>0</v>
      </c>
      <c r="E81" s="239">
        <f>D81*(E79+D77)</f>
        <v>0</v>
      </c>
      <c r="F81" s="238">
        <f>'Form. A1- Partenaires'!F33</f>
        <v>0</v>
      </c>
      <c r="G81" s="239">
        <f>F81*(G79+F77)</f>
        <v>0</v>
      </c>
      <c r="H81" s="238">
        <f>'Form. A1- Partenaires'!F34</f>
        <v>0</v>
      </c>
      <c r="I81" s="239">
        <f>H81*(H77+H79)</f>
        <v>0</v>
      </c>
      <c r="J81" s="238">
        <f>'Form. A1- Partenaires'!F35</f>
        <v>0</v>
      </c>
      <c r="K81" s="240">
        <f>J81*(K79+J77)</f>
        <v>0</v>
      </c>
      <c r="L81" s="241">
        <f>'Form. A1- Partenaires'!F36</f>
        <v>0</v>
      </c>
      <c r="M81" s="242">
        <f>L81*(M79+L77)</f>
        <v>0</v>
      </c>
    </row>
    <row r="82" spans="1:13" ht="17.25" customHeight="1" thickBot="1" x14ac:dyDescent="0.3">
      <c r="A82" s="608" t="s">
        <v>203</v>
      </c>
      <c r="B82" s="775">
        <f>D82+F82+H82+J82+L82</f>
        <v>0</v>
      </c>
      <c r="C82" s="776"/>
      <c r="D82" s="781">
        <f>D77+E79+E81</f>
        <v>0</v>
      </c>
      <c r="E82" s="782"/>
      <c r="F82" s="781">
        <f>G81+G79+F77</f>
        <v>0</v>
      </c>
      <c r="G82" s="782"/>
      <c r="H82" s="781">
        <f>H77+H79+I81</f>
        <v>0</v>
      </c>
      <c r="I82" s="782"/>
      <c r="J82" s="781">
        <f>J77+K79+K81</f>
        <v>0</v>
      </c>
      <c r="K82" s="782"/>
      <c r="L82" s="781">
        <f>L77+M79+M81</f>
        <v>0</v>
      </c>
      <c r="M82" s="782"/>
    </row>
    <row r="83" spans="1:13" ht="18" customHeight="1" thickTop="1" x14ac:dyDescent="0.25">
      <c r="A83" s="609" t="str">
        <f>'Form. A1- Partenaires'!B19</f>
        <v>Industriel 7</v>
      </c>
      <c r="B83" s="777"/>
      <c r="C83" s="778"/>
      <c r="D83" s="779"/>
      <c r="E83" s="780"/>
      <c r="F83" s="779"/>
      <c r="G83" s="780"/>
      <c r="H83" s="779"/>
      <c r="I83" s="780"/>
      <c r="J83" s="779"/>
      <c r="K83" s="780"/>
      <c r="L83" s="779"/>
      <c r="M83" s="780"/>
    </row>
    <row r="84" spans="1:13" ht="15.75" outlineLevel="1" x14ac:dyDescent="0.25">
      <c r="A84" s="606" t="s">
        <v>30</v>
      </c>
      <c r="B84" s="764">
        <f>D84+F84+H84+J84+L84</f>
        <v>0</v>
      </c>
      <c r="C84" s="765"/>
      <c r="D84" s="509"/>
      <c r="E84" s="510" t="e">
        <f>D84/($B$39+$B$46+$B$53+$B$63+$B$70+$B$77+$B$84+$B$94+$B$101+$B$108)</f>
        <v>#DIV/0!</v>
      </c>
      <c r="F84" s="509"/>
      <c r="G84" s="510" t="e">
        <f t="shared" ref="G84" si="57">F84/($B$39+$B$46+$B$53+$B$63+$B$70+$B$77+$B$84+$B$94+$B$101+$B$108)</f>
        <v>#DIV/0!</v>
      </c>
      <c r="H84" s="509"/>
      <c r="I84" s="510" t="e">
        <f t="shared" ref="I84" si="58">H84/($B$39+$B$46+$B$53+$B$63+$B$70+$B$77+$B$84+$B$94+$B$101+$B$108)</f>
        <v>#DIV/0!</v>
      </c>
      <c r="J84" s="509"/>
      <c r="K84" s="510" t="e">
        <f t="shared" ref="K84" si="59">J84/($B$39+$B$46+$B$53+$B$63+$B$70+$B$77+$B$84+$B$94+$B$101+$B$108)</f>
        <v>#DIV/0!</v>
      </c>
      <c r="L84" s="509"/>
      <c r="M84" s="510" t="e">
        <f t="shared" ref="M84" si="60">L84/($B$39+$B$46+$B$53+$B$63+$B$70+$B$77+$B$84+$B$94+$B$101+$B$108)</f>
        <v>#DIV/0!</v>
      </c>
    </row>
    <row r="85" spans="1:13" ht="15.75" outlineLevel="1" x14ac:dyDescent="0.25">
      <c r="A85" s="606" t="s">
        <v>326</v>
      </c>
      <c r="B85" s="514">
        <v>3.4000000000000002E-2</v>
      </c>
      <c r="C85" s="511">
        <f>D85+F85+H85+J85+M85</f>
        <v>0</v>
      </c>
      <c r="D85" s="766">
        <f>IF(D84=0,0,D84/B84*B85*$B$18*B87)</f>
        <v>0</v>
      </c>
      <c r="E85" s="767"/>
      <c r="F85" s="766">
        <f>IF(F84=0,0,F84/B84*B85*$B$18*B87)</f>
        <v>0</v>
      </c>
      <c r="G85" s="767"/>
      <c r="H85" s="766">
        <f>IF(H84=0,0,H84/B84*B85*$B$18*B87)</f>
        <v>0</v>
      </c>
      <c r="I85" s="767"/>
      <c r="J85" s="766">
        <f>IF(J84=0,0,J84/B84*B85*$B$18*B87)</f>
        <v>0</v>
      </c>
      <c r="K85" s="767"/>
      <c r="L85" s="766">
        <f>IF(L84=0,0,L84/B84*B85*$B$18*B87)</f>
        <v>0</v>
      </c>
      <c r="M85" s="767"/>
    </row>
    <row r="86" spans="1:13" ht="15.75" outlineLevel="1" x14ac:dyDescent="0.25">
      <c r="A86" s="607" t="s">
        <v>23</v>
      </c>
      <c r="B86" s="512">
        <v>3.4000000000000002E-2</v>
      </c>
      <c r="C86" s="513">
        <f>D86+F86+H86+K86</f>
        <v>0</v>
      </c>
      <c r="D86" s="766">
        <f>IF(($C$40+$C$47+$C$54+$C$64+$C$71+$C$78+$C$85+$C$95+$C$102+$C$109)&gt;20000,(20000*E84),D85)</f>
        <v>0</v>
      </c>
      <c r="E86" s="767"/>
      <c r="F86" s="766">
        <f t="shared" ref="F86" si="61">IF(($C$40+$C$47+$C$54+$C$64+$C$71+$C$78+$C$85+$C$95+$C$102+$C$109)&gt;20000,(20000*G84),F85)</f>
        <v>0</v>
      </c>
      <c r="G86" s="767"/>
      <c r="H86" s="766">
        <f t="shared" ref="H86" si="62">IF(($C$40+$C$47+$C$54+$C$64+$C$71+$C$78+$C$85+$C$95+$C$102+$C$109)&gt;20000,(20000*I84),H85)</f>
        <v>0</v>
      </c>
      <c r="I86" s="767"/>
      <c r="J86" s="766">
        <f t="shared" ref="J86" si="63">IF(($C$40+$C$47+$C$54+$C$64+$C$71+$C$78+$C$85+$C$95+$C$102+$C$109)&gt;20000,(20000*K84),J85)</f>
        <v>0</v>
      </c>
      <c r="K86" s="767"/>
      <c r="L86" s="766">
        <f t="shared" ref="L86" si="64">IF(($C$40+$C$47+$C$54+$C$64+$C$71+$C$78+$C$85+$C$95+$C$102+$C$109)&gt;20000,(20000*M84),L85)</f>
        <v>0</v>
      </c>
      <c r="M86" s="767"/>
    </row>
    <row r="87" spans="1:13" ht="24" customHeight="1" outlineLevel="1" x14ac:dyDescent="0.25">
      <c r="A87" s="607" t="s">
        <v>21</v>
      </c>
      <c r="B87" s="768" t="e">
        <f>B84/$B$114</f>
        <v>#DIV/0!</v>
      </c>
      <c r="C87" s="769"/>
      <c r="D87" s="770" t="e">
        <f>IF(B87&lt;80%,"",IF((AND(B94&gt;0%,A79="PME")),"ATTENTION: La contribution du partenaire majoritaire ne pourra pas dépasser 80% de la contribution industrielle totale",""))</f>
        <v>#DIV/0!</v>
      </c>
      <c r="E87" s="771"/>
      <c r="F87" s="771"/>
      <c r="G87" s="771"/>
      <c r="H87" s="771"/>
      <c r="I87" s="771"/>
      <c r="J87" s="771"/>
      <c r="K87" s="771"/>
      <c r="L87" s="771"/>
      <c r="M87" s="772"/>
    </row>
    <row r="88" spans="1:13" ht="15.75" outlineLevel="1" x14ac:dyDescent="0.25">
      <c r="A88" s="607" t="s">
        <v>5</v>
      </c>
      <c r="B88" s="773">
        <f>E88+G88+I88+K88+M88</f>
        <v>0</v>
      </c>
      <c r="C88" s="774"/>
      <c r="D88" s="238">
        <f>'Form. A1- Partenaires'!F32</f>
        <v>0</v>
      </c>
      <c r="E88" s="239">
        <f>D88*(E86+D84)</f>
        <v>0</v>
      </c>
      <c r="F88" s="238">
        <f>'Form. A1- Partenaires'!F33</f>
        <v>0</v>
      </c>
      <c r="G88" s="239">
        <f>F88*(G86+F84)</f>
        <v>0</v>
      </c>
      <c r="H88" s="238">
        <f>'Form. A1- Partenaires'!F34</f>
        <v>0</v>
      </c>
      <c r="I88" s="239">
        <f>H88*(H84+H86)</f>
        <v>0</v>
      </c>
      <c r="J88" s="238">
        <f>'Form. A1- Partenaires'!F35</f>
        <v>0</v>
      </c>
      <c r="K88" s="240">
        <f>J88*(K86+J84)</f>
        <v>0</v>
      </c>
      <c r="L88" s="241">
        <f>'Form. A1- Partenaires'!F36</f>
        <v>0</v>
      </c>
      <c r="M88" s="242">
        <f>L88*(M86+L84)</f>
        <v>0</v>
      </c>
    </row>
    <row r="89" spans="1:13" ht="15" customHeight="1" thickBot="1" x14ac:dyDescent="0.3">
      <c r="A89" s="608" t="s">
        <v>203</v>
      </c>
      <c r="B89" s="775">
        <f>D89+F89+H89+J89+L89</f>
        <v>0</v>
      </c>
      <c r="C89" s="776"/>
      <c r="D89" s="781">
        <f>D84+E86+E88</f>
        <v>0</v>
      </c>
      <c r="E89" s="782"/>
      <c r="F89" s="781">
        <f>G88+G86+F84</f>
        <v>0</v>
      </c>
      <c r="G89" s="782"/>
      <c r="H89" s="781">
        <f>H84+H86+I88</f>
        <v>0</v>
      </c>
      <c r="I89" s="782"/>
      <c r="J89" s="781">
        <v>0</v>
      </c>
      <c r="K89" s="782"/>
      <c r="L89" s="781">
        <f>L84+M86+M88</f>
        <v>0</v>
      </c>
      <c r="M89" s="782"/>
    </row>
    <row r="90" spans="1:13" ht="20.25" customHeight="1" thickTop="1" x14ac:dyDescent="0.25">
      <c r="A90" s="365"/>
      <c r="B90" s="366"/>
      <c r="C90" s="366"/>
      <c r="D90" s="367"/>
      <c r="E90" s="367"/>
      <c r="F90" s="367"/>
      <c r="G90" s="367"/>
      <c r="H90" s="367"/>
      <c r="I90" s="367"/>
      <c r="J90" s="367"/>
      <c r="K90" s="367"/>
      <c r="L90" s="367"/>
      <c r="M90" s="367"/>
    </row>
    <row r="91" spans="1:13" ht="15.75" customHeight="1" x14ac:dyDescent="0.25">
      <c r="A91" s="787" t="str">
        <f>A34</f>
        <v>PME</v>
      </c>
      <c r="B91" s="787"/>
      <c r="C91" s="787"/>
      <c r="D91" s="787"/>
      <c r="E91" s="787"/>
      <c r="F91" s="787"/>
      <c r="G91" s="787"/>
      <c r="H91" s="787"/>
      <c r="I91" s="787"/>
      <c r="J91" s="787"/>
      <c r="K91" s="787"/>
      <c r="L91" s="787"/>
      <c r="M91" s="787"/>
    </row>
    <row r="92" spans="1:13" ht="21" customHeight="1" thickBot="1" x14ac:dyDescent="0.3">
      <c r="A92" s="368"/>
      <c r="B92" s="369"/>
      <c r="C92" s="369"/>
      <c r="D92" s="364"/>
      <c r="E92" s="364"/>
      <c r="F92" s="364"/>
      <c r="G92" s="364"/>
      <c r="H92" s="364"/>
      <c r="I92" s="364"/>
      <c r="J92" s="364"/>
      <c r="K92" s="364"/>
      <c r="L92" s="364"/>
      <c r="M92" s="364"/>
    </row>
    <row r="93" spans="1:13" ht="17.25" customHeight="1" thickTop="1" x14ac:dyDescent="0.25">
      <c r="A93" s="609" t="str">
        <f>'Form. A1- Partenaires'!B20</f>
        <v>Industriel 8</v>
      </c>
      <c r="B93" s="783"/>
      <c r="C93" s="784"/>
      <c r="D93" s="785"/>
      <c r="E93" s="786"/>
      <c r="F93" s="785"/>
      <c r="G93" s="786"/>
      <c r="H93" s="785"/>
      <c r="I93" s="786"/>
      <c r="J93" s="785"/>
      <c r="K93" s="786"/>
      <c r="L93" s="785"/>
      <c r="M93" s="786"/>
    </row>
    <row r="94" spans="1:13" ht="15.75" outlineLevel="1" x14ac:dyDescent="0.25">
      <c r="A94" s="606" t="s">
        <v>30</v>
      </c>
      <c r="B94" s="764">
        <f>D94+F94+H94+J94+L94</f>
        <v>0</v>
      </c>
      <c r="C94" s="765"/>
      <c r="D94" s="509"/>
      <c r="E94" s="510" t="e">
        <f>D94/($B$39+$B$46+$B$53+$B$63+$B$70+$B$77+$B$84+$B$94+$B$101+$B$108)</f>
        <v>#DIV/0!</v>
      </c>
      <c r="F94" s="509"/>
      <c r="G94" s="510" t="e">
        <f t="shared" ref="G94" si="65">F94/($B$39+$B$46+$B$53+$B$63+$B$70+$B$77+$B$84+$B$94+$B$101+$B$108)</f>
        <v>#DIV/0!</v>
      </c>
      <c r="H94" s="509"/>
      <c r="I94" s="510" t="e">
        <f t="shared" ref="I94" si="66">H94/($B$39+$B$46+$B$53+$B$63+$B$70+$B$77+$B$84+$B$94+$B$101+$B$108)</f>
        <v>#DIV/0!</v>
      </c>
      <c r="J94" s="509"/>
      <c r="K94" s="510" t="e">
        <f t="shared" ref="K94" si="67">J94/($B$39+$B$46+$B$53+$B$63+$B$70+$B$77+$B$84+$B$94+$B$101+$B$108)</f>
        <v>#DIV/0!</v>
      </c>
      <c r="L94" s="509"/>
      <c r="M94" s="510" t="e">
        <f t="shared" ref="M94" si="68">L94/($B$39+$B$46+$B$53+$B$63+$B$70+$B$77+$B$84+$B$94+$B$101+$B$108)</f>
        <v>#DIV/0!</v>
      </c>
    </row>
    <row r="95" spans="1:13" ht="15.75" outlineLevel="1" x14ac:dyDescent="0.25">
      <c r="A95" s="606" t="s">
        <v>326</v>
      </c>
      <c r="B95" s="514">
        <v>3.4000000000000002E-2</v>
      </c>
      <c r="C95" s="511">
        <f>D95+F95+H95+J95+M95</f>
        <v>0</v>
      </c>
      <c r="D95" s="766">
        <f>IF(D94=0,0,D94/B94*B95*$B$18*B97)</f>
        <v>0</v>
      </c>
      <c r="E95" s="767"/>
      <c r="F95" s="766">
        <f>IF(F94=0,0,F94/B94*B95*$B$18*B97)</f>
        <v>0</v>
      </c>
      <c r="G95" s="767"/>
      <c r="H95" s="766">
        <f>IF(H94=0,0,H94/B94*B95*$B$18*B97)</f>
        <v>0</v>
      </c>
      <c r="I95" s="767"/>
      <c r="J95" s="766">
        <f>IF(J94=0,0,J94/B94*B95*$B$18*B97)</f>
        <v>0</v>
      </c>
      <c r="K95" s="767"/>
      <c r="L95" s="766">
        <f>IF(L94=0,0,L94/B94*B95*$B$18*B97)</f>
        <v>0</v>
      </c>
      <c r="M95" s="767"/>
    </row>
    <row r="96" spans="1:13" ht="15.75" outlineLevel="1" x14ac:dyDescent="0.25">
      <c r="A96" s="607" t="s">
        <v>23</v>
      </c>
      <c r="B96" s="512">
        <v>3.4000000000000002E-2</v>
      </c>
      <c r="C96" s="513">
        <f>D96+F96+H96+K96</f>
        <v>0</v>
      </c>
      <c r="D96" s="766">
        <f>IF(($C$40+$C$47+$C$54+$C$64+$C$71+$C$78+$C$85+$C$95+$C$102+$C$109)&gt;20000,(20000*E94),D95)</f>
        <v>0</v>
      </c>
      <c r="E96" s="767"/>
      <c r="F96" s="766">
        <f t="shared" ref="F96" si="69">IF(($C$40+$C$47+$C$54+$C$64+$C$71+$C$78+$C$85+$C$95+$C$102+$C$109)&gt;20000,(20000*G94),F95)</f>
        <v>0</v>
      </c>
      <c r="G96" s="767"/>
      <c r="H96" s="766">
        <f t="shared" ref="H96" si="70">IF(($C$40+$C$47+$C$54+$C$64+$C$71+$C$78+$C$85+$C$95+$C$102+$C$109)&gt;20000,(20000*I94),H95)</f>
        <v>0</v>
      </c>
      <c r="I96" s="767"/>
      <c r="J96" s="766">
        <f t="shared" ref="J96" si="71">IF(($C$40+$C$47+$C$54+$C$64+$C$71+$C$78+$C$85+$C$95+$C$102+$C$109)&gt;20000,(20000*K94),J95)</f>
        <v>0</v>
      </c>
      <c r="K96" s="767"/>
      <c r="L96" s="766">
        <f t="shared" ref="L96" si="72">IF(($C$40+$C$47+$C$54+$C$64+$C$71+$C$78+$C$85+$C$95+$C$102+$C$109)&gt;20000,(20000*M94),L95)</f>
        <v>0</v>
      </c>
      <c r="M96" s="767"/>
    </row>
    <row r="97" spans="1:13" ht="21.75" customHeight="1" outlineLevel="1" x14ac:dyDescent="0.25">
      <c r="A97" s="607" t="s">
        <v>21</v>
      </c>
      <c r="B97" s="768" t="e">
        <f>B94/$B$114</f>
        <v>#DIV/0!</v>
      </c>
      <c r="C97" s="769"/>
      <c r="D97" s="770" t="e">
        <f>IF(B97&lt;80%,"",IF((AND(B104&gt;0%,A89="PME")),"ATTENTION: La contribution du partenaire majoritaire ne pourra pas dépasser 80% de la contribution industrielle totale",""))</f>
        <v>#DIV/0!</v>
      </c>
      <c r="E97" s="771"/>
      <c r="F97" s="771"/>
      <c r="G97" s="771"/>
      <c r="H97" s="771"/>
      <c r="I97" s="771"/>
      <c r="J97" s="771"/>
      <c r="K97" s="771"/>
      <c r="L97" s="771"/>
      <c r="M97" s="772"/>
    </row>
    <row r="98" spans="1:13" ht="15.75" outlineLevel="1" x14ac:dyDescent="0.25">
      <c r="A98" s="607" t="s">
        <v>5</v>
      </c>
      <c r="B98" s="773">
        <f>E98+G98+I98+K98+M98</f>
        <v>0</v>
      </c>
      <c r="C98" s="774"/>
      <c r="D98" s="238">
        <f>'Form. A1- Partenaires'!F32</f>
        <v>0</v>
      </c>
      <c r="E98" s="239">
        <f>D98*(E96+D94)</f>
        <v>0</v>
      </c>
      <c r="F98" s="238">
        <f>'Form. A1- Partenaires'!F33</f>
        <v>0</v>
      </c>
      <c r="G98" s="239">
        <f>F98*(G96+F94)</f>
        <v>0</v>
      </c>
      <c r="H98" s="238">
        <f>'Form. A1- Partenaires'!F34</f>
        <v>0</v>
      </c>
      <c r="I98" s="239">
        <f>H98*(H94+H96)</f>
        <v>0</v>
      </c>
      <c r="J98" s="238">
        <f>'Form. A1- Partenaires'!F35</f>
        <v>0</v>
      </c>
      <c r="K98" s="240">
        <f>J98*(K96+J94)</f>
        <v>0</v>
      </c>
      <c r="L98" s="241">
        <f>'Form. A1- Partenaires'!F36</f>
        <v>0</v>
      </c>
      <c r="M98" s="242">
        <f>L98*(M96+L94)</f>
        <v>0</v>
      </c>
    </row>
    <row r="99" spans="1:13" ht="19.5" customHeight="1" thickBot="1" x14ac:dyDescent="0.3">
      <c r="A99" s="608" t="s">
        <v>203</v>
      </c>
      <c r="B99" s="775">
        <f>D99+F99+H99+J99+L99</f>
        <v>0</v>
      </c>
      <c r="C99" s="776"/>
      <c r="D99" s="781">
        <f>D94+E96+E98</f>
        <v>0</v>
      </c>
      <c r="E99" s="782"/>
      <c r="F99" s="781">
        <f>G98+G96+F94</f>
        <v>0</v>
      </c>
      <c r="G99" s="782"/>
      <c r="H99" s="781">
        <f>H94+H96+I98</f>
        <v>0</v>
      </c>
      <c r="I99" s="782"/>
      <c r="J99" s="781">
        <f>J94+K96+K98</f>
        <v>0</v>
      </c>
      <c r="K99" s="782"/>
      <c r="L99" s="781">
        <f>L94+M96+M98</f>
        <v>0</v>
      </c>
      <c r="M99" s="782"/>
    </row>
    <row r="100" spans="1:13" ht="15.75" customHeight="1" thickTop="1" x14ac:dyDescent="0.25">
      <c r="A100" s="609" t="str">
        <f>'Form. A1- Partenaires'!B21</f>
        <v>Industriel 9</v>
      </c>
      <c r="B100" s="777"/>
      <c r="C100" s="778"/>
      <c r="D100" s="779"/>
      <c r="E100" s="780"/>
      <c r="F100" s="779"/>
      <c r="G100" s="780"/>
      <c r="H100" s="779"/>
      <c r="I100" s="780"/>
      <c r="J100" s="779"/>
      <c r="K100" s="780"/>
      <c r="L100" s="779"/>
      <c r="M100" s="780"/>
    </row>
    <row r="101" spans="1:13" ht="15.75" customHeight="1" outlineLevel="1" x14ac:dyDescent="0.25">
      <c r="A101" s="606" t="s">
        <v>30</v>
      </c>
      <c r="B101" s="764">
        <f>D101+F101+H101+J101+L101</f>
        <v>0</v>
      </c>
      <c r="C101" s="765"/>
      <c r="D101" s="509"/>
      <c r="E101" s="510" t="e">
        <f>D101/($B$39+$B$46+$B$53+$B$63+$B$70+$B$77+$B$84+$B$94+$B$101+$B$108)</f>
        <v>#DIV/0!</v>
      </c>
      <c r="F101" s="509"/>
      <c r="G101" s="510" t="e">
        <f t="shared" ref="G101" si="73">F101/($B$39+$B$46+$B$53+$B$63+$B$70+$B$77+$B$84+$B$94+$B$101+$B$108)</f>
        <v>#DIV/0!</v>
      </c>
      <c r="H101" s="509"/>
      <c r="I101" s="510" t="e">
        <f t="shared" ref="I101" si="74">H101/($B$39+$B$46+$B$53+$B$63+$B$70+$B$77+$B$84+$B$94+$B$101+$B$108)</f>
        <v>#DIV/0!</v>
      </c>
      <c r="J101" s="509"/>
      <c r="K101" s="510" t="e">
        <f t="shared" ref="K101" si="75">J101/($B$39+$B$46+$B$53+$B$63+$B$70+$B$77+$B$84+$B$94+$B$101+$B$108)</f>
        <v>#DIV/0!</v>
      </c>
      <c r="L101" s="509"/>
      <c r="M101" s="510" t="e">
        <f t="shared" ref="M101" si="76">L101/($B$39+$B$46+$B$53+$B$63+$B$70+$B$77+$B$84+$B$94+$B$101+$B$108)</f>
        <v>#DIV/0!</v>
      </c>
    </row>
    <row r="102" spans="1:13" ht="15.75" customHeight="1" outlineLevel="1" x14ac:dyDescent="0.25">
      <c r="A102" s="606" t="s">
        <v>326</v>
      </c>
      <c r="B102" s="514">
        <v>3.4000000000000002E-2</v>
      </c>
      <c r="C102" s="511">
        <f>D102+F102+H102+J102+M102</f>
        <v>0</v>
      </c>
      <c r="D102" s="766">
        <f>IF(D101=0,0,D101/B101*B102*$B$18*B104)</f>
        <v>0</v>
      </c>
      <c r="E102" s="767"/>
      <c r="F102" s="766">
        <f>IF(F101=0,0,F101/B101*B102*$B$18*B104)</f>
        <v>0</v>
      </c>
      <c r="G102" s="767"/>
      <c r="H102" s="766">
        <f>IF(H101=0,0,H101/B101*B102*$B$18*B104)</f>
        <v>0</v>
      </c>
      <c r="I102" s="767"/>
      <c r="J102" s="766">
        <f>IF(J101=0,0,J101/B101*B102*$B$18*B104)</f>
        <v>0</v>
      </c>
      <c r="K102" s="767"/>
      <c r="L102" s="766">
        <f>IF(L101=0,0,L101/B101*B102*$B$18*B104)</f>
        <v>0</v>
      </c>
      <c r="M102" s="767"/>
    </row>
    <row r="103" spans="1:13" ht="16.5" customHeight="1" outlineLevel="1" x14ac:dyDescent="0.25">
      <c r="A103" s="607" t="s">
        <v>23</v>
      </c>
      <c r="B103" s="512">
        <v>3.4000000000000002E-2</v>
      </c>
      <c r="C103" s="513">
        <f>D103+F103+H103+K103</f>
        <v>0</v>
      </c>
      <c r="D103" s="766">
        <f>IF(($C$40+$C$47+$C$54+$C$64+$C$71+$C$78+$C$85+$C$95+$C$102+$C$109)&gt;20000,(20000*E101),D102)</f>
        <v>0</v>
      </c>
      <c r="E103" s="767"/>
      <c r="F103" s="766">
        <f t="shared" ref="F103" si="77">IF(($C$40+$C$47+$C$54+$C$64+$C$71+$C$78+$C$85+$C$95+$C$102+$C$109)&gt;20000,(20000*G101),F102)</f>
        <v>0</v>
      </c>
      <c r="G103" s="767"/>
      <c r="H103" s="766">
        <f t="shared" ref="H103" si="78">IF(($C$40+$C$47+$C$54+$C$64+$C$71+$C$78+$C$85+$C$95+$C$102+$C$109)&gt;20000,(20000*I101),H102)</f>
        <v>0</v>
      </c>
      <c r="I103" s="767"/>
      <c r="J103" s="766">
        <f t="shared" ref="J103" si="79">IF(($C$40+$C$47+$C$54+$C$64+$C$71+$C$78+$C$85+$C$95+$C$102+$C$109)&gt;20000,(20000*K101),J102)</f>
        <v>0</v>
      </c>
      <c r="K103" s="767"/>
      <c r="L103" s="766">
        <f t="shared" ref="L103" si="80">IF(($C$40+$C$47+$C$54+$C$64+$C$71+$C$78+$C$85+$C$95+$C$102+$C$109)&gt;20000,(20000*M101),L102)</f>
        <v>0</v>
      </c>
      <c r="M103" s="767"/>
    </row>
    <row r="104" spans="1:13" ht="19.5" customHeight="1" outlineLevel="1" x14ac:dyDescent="0.25">
      <c r="A104" s="607" t="s">
        <v>21</v>
      </c>
      <c r="B104" s="768" t="e">
        <f>B101/$B$114</f>
        <v>#DIV/0!</v>
      </c>
      <c r="C104" s="769"/>
      <c r="D104" s="770" t="e">
        <f>IF(B104&lt;80%,"",IF((AND(B111&gt;0%,A96="PME")),"ATTENTION: La contribution du partenaire majoritaire ne pourra pas dépasser 80% de la contribution industrielle totale",""))</f>
        <v>#DIV/0!</v>
      </c>
      <c r="E104" s="771"/>
      <c r="F104" s="771"/>
      <c r="G104" s="771"/>
      <c r="H104" s="771"/>
      <c r="I104" s="771"/>
      <c r="J104" s="771"/>
      <c r="K104" s="771"/>
      <c r="L104" s="771"/>
      <c r="M104" s="772"/>
    </row>
    <row r="105" spans="1:13" ht="18" customHeight="1" outlineLevel="1" x14ac:dyDescent="0.25">
      <c r="A105" s="607" t="s">
        <v>5</v>
      </c>
      <c r="B105" s="773">
        <f>E105+G105+I105+K105+M105</f>
        <v>0</v>
      </c>
      <c r="C105" s="774"/>
      <c r="D105" s="238">
        <f>'Form. A1- Partenaires'!F32</f>
        <v>0</v>
      </c>
      <c r="E105" s="239">
        <f>D105*(E103+D101)</f>
        <v>0</v>
      </c>
      <c r="F105" s="238">
        <f>'Form. A1- Partenaires'!F33</f>
        <v>0</v>
      </c>
      <c r="G105" s="239">
        <f>F105*(G103+F101)</f>
        <v>0</v>
      </c>
      <c r="H105" s="238">
        <f>'Form. A1- Partenaires'!F34</f>
        <v>0</v>
      </c>
      <c r="I105" s="239">
        <f>H105*(H101+H103)</f>
        <v>0</v>
      </c>
      <c r="J105" s="238">
        <f>'Form. A1- Partenaires'!F35</f>
        <v>0</v>
      </c>
      <c r="K105" s="240">
        <f>J105*(K103+J101)</f>
        <v>0</v>
      </c>
      <c r="L105" s="241">
        <f>'Form. A1- Partenaires'!F36</f>
        <v>0</v>
      </c>
      <c r="M105" s="242">
        <f>L105*(M103+L101)</f>
        <v>0</v>
      </c>
    </row>
    <row r="106" spans="1:13" ht="19.5" customHeight="1" thickBot="1" x14ac:dyDescent="0.3">
      <c r="A106" s="608" t="s">
        <v>203</v>
      </c>
      <c r="B106" s="775">
        <f>D106+F106+H106+J106+L106</f>
        <v>0</v>
      </c>
      <c r="C106" s="776"/>
      <c r="D106" s="781">
        <f>D101+E103+E105</f>
        <v>0</v>
      </c>
      <c r="E106" s="782"/>
      <c r="F106" s="781">
        <f>G105+G103+F101</f>
        <v>0</v>
      </c>
      <c r="G106" s="782"/>
      <c r="H106" s="781">
        <f>H101+H103+I105</f>
        <v>0</v>
      </c>
      <c r="I106" s="782"/>
      <c r="J106" s="781">
        <f>J101+K103+K105</f>
        <v>0</v>
      </c>
      <c r="K106" s="782"/>
      <c r="L106" s="781">
        <f>L101+M103+M105</f>
        <v>0</v>
      </c>
      <c r="M106" s="782"/>
    </row>
    <row r="107" spans="1:13" ht="20.25" customHeight="1" thickTop="1" x14ac:dyDescent="0.25">
      <c r="A107" s="609" t="str">
        <f>'Form. A1- Partenaires'!B22</f>
        <v>Industriel 10</v>
      </c>
      <c r="B107" s="777"/>
      <c r="C107" s="778"/>
      <c r="D107" s="779"/>
      <c r="E107" s="780"/>
      <c r="F107" s="779"/>
      <c r="G107" s="780"/>
      <c r="H107" s="779"/>
      <c r="I107" s="780"/>
      <c r="J107" s="779"/>
      <c r="K107" s="780"/>
      <c r="L107" s="779"/>
      <c r="M107" s="780"/>
    </row>
    <row r="108" spans="1:13" ht="15.75" outlineLevel="1" x14ac:dyDescent="0.25">
      <c r="A108" s="606" t="s">
        <v>30</v>
      </c>
      <c r="B108" s="764">
        <f>D108+F108+H108+J108+L108</f>
        <v>0</v>
      </c>
      <c r="C108" s="765"/>
      <c r="D108" s="509"/>
      <c r="E108" s="510" t="e">
        <f>D108/($B$39+$B$46+$B$53+$B$63+$B$70+$B$77+$B$84+$B$94+$B$101+$B$108)</f>
        <v>#DIV/0!</v>
      </c>
      <c r="F108" s="509"/>
      <c r="G108" s="510" t="e">
        <f t="shared" ref="G108" si="81">F108/($B$39+$B$46+$B$53+$B$63+$B$70+$B$77+$B$84+$B$94+$B$101+$B$108)</f>
        <v>#DIV/0!</v>
      </c>
      <c r="H108" s="509"/>
      <c r="I108" s="510" t="e">
        <f t="shared" ref="I108" si="82">H108/($B$39+$B$46+$B$53+$B$63+$B$70+$B$77+$B$84+$B$94+$B$101+$B$108)</f>
        <v>#DIV/0!</v>
      </c>
      <c r="J108" s="509"/>
      <c r="K108" s="510" t="e">
        <f t="shared" ref="K108" si="83">J108/($B$39+$B$46+$B$53+$B$63+$B$70+$B$77+$B$84+$B$94+$B$101+$B$108)</f>
        <v>#DIV/0!</v>
      </c>
      <c r="L108" s="509"/>
      <c r="M108" s="510" t="e">
        <f t="shared" ref="M108" si="84">L108/($B$39+$B$46+$B$53+$B$63+$B$70+$B$77+$B$84+$B$94+$B$101+$B$108)</f>
        <v>#DIV/0!</v>
      </c>
    </row>
    <row r="109" spans="1:13" ht="15.75" outlineLevel="1" x14ac:dyDescent="0.25">
      <c r="A109" s="606" t="s">
        <v>326</v>
      </c>
      <c r="B109" s="514">
        <v>3.4000000000000002E-2</v>
      </c>
      <c r="C109" s="511">
        <f>D109+F109+H109+J109+M109</f>
        <v>0</v>
      </c>
      <c r="D109" s="766">
        <f>IF(D108=0,0,D108/B108*B109*$B$18*B111)</f>
        <v>0</v>
      </c>
      <c r="E109" s="767"/>
      <c r="F109" s="766">
        <f>IF(F108=0,0,F108/B108*B109*$B$18*B111)</f>
        <v>0</v>
      </c>
      <c r="G109" s="767"/>
      <c r="H109" s="766">
        <f>IF(H108=0,0,H108/B108*B109*$B$18*B111)</f>
        <v>0</v>
      </c>
      <c r="I109" s="767"/>
      <c r="J109" s="766">
        <f>IF(J108=0,0,J108/B108*B109*$B$18*B111)</f>
        <v>0</v>
      </c>
      <c r="K109" s="767"/>
      <c r="L109" s="766">
        <f>IF(L108=0,0,L108/B108*B109*$B$18*B111)</f>
        <v>0</v>
      </c>
      <c r="M109" s="767"/>
    </row>
    <row r="110" spans="1:13" ht="15.75" outlineLevel="1" x14ac:dyDescent="0.25">
      <c r="A110" s="607" t="s">
        <v>23</v>
      </c>
      <c r="B110" s="512">
        <v>3.4000000000000002E-2</v>
      </c>
      <c r="C110" s="513">
        <f>D110+F110+H110+K110</f>
        <v>0</v>
      </c>
      <c r="D110" s="766">
        <f>IF(($C$40+$C$47+$C$54+$C$64+$C$71+$C$78+$C$85+$C$95+$C$102+$C$109)&gt;20000,(20000*E108),D109)</f>
        <v>0</v>
      </c>
      <c r="E110" s="767"/>
      <c r="F110" s="766">
        <f t="shared" ref="F110" si="85">IF(($C$40+$C$47+$C$54+$C$64+$C$71+$C$78+$C$85+$C$95+$C$102+$C$109)&gt;20000,(20000*G108),F109)</f>
        <v>0</v>
      </c>
      <c r="G110" s="767"/>
      <c r="H110" s="766">
        <f t="shared" ref="H110" si="86">IF(($C$40+$C$47+$C$54+$C$64+$C$71+$C$78+$C$85+$C$95+$C$102+$C$109)&gt;20000,(20000*I108),H109)</f>
        <v>0</v>
      </c>
      <c r="I110" s="767"/>
      <c r="J110" s="766">
        <f t="shared" ref="J110" si="87">IF(($C$40+$C$47+$C$54+$C$64+$C$71+$C$78+$C$85+$C$95+$C$102+$C$109)&gt;20000,(20000*K108),J109)</f>
        <v>0</v>
      </c>
      <c r="K110" s="767"/>
      <c r="L110" s="766">
        <f t="shared" ref="L110" si="88">IF(($C$40+$C$47+$C$54+$C$64+$C$71+$C$78+$C$85+$C$95+$C$102+$C$109)&gt;20000,(20000*M108),L109)</f>
        <v>0</v>
      </c>
      <c r="M110" s="767"/>
    </row>
    <row r="111" spans="1:13" ht="21" customHeight="1" outlineLevel="1" x14ac:dyDescent="0.25">
      <c r="A111" s="607" t="s">
        <v>21</v>
      </c>
      <c r="B111" s="768" t="e">
        <f>B108/$B$114</f>
        <v>#DIV/0!</v>
      </c>
      <c r="C111" s="769"/>
      <c r="D111" s="770" t="e">
        <f>IF(B111&lt;80%,"",IF((AND(B118&gt;0%,A103="PME")),"ATTENTION: La contribution du partenaire majoritaire ne pourra pas dépasser 80% de la contribution industrielle totale",""))</f>
        <v>#DIV/0!</v>
      </c>
      <c r="E111" s="771"/>
      <c r="F111" s="771"/>
      <c r="G111" s="771"/>
      <c r="H111" s="771"/>
      <c r="I111" s="771"/>
      <c r="J111" s="771"/>
      <c r="K111" s="771"/>
      <c r="L111" s="771"/>
      <c r="M111" s="772"/>
    </row>
    <row r="112" spans="1:13" ht="15.75" outlineLevel="1" x14ac:dyDescent="0.25">
      <c r="A112" s="607" t="s">
        <v>5</v>
      </c>
      <c r="B112" s="773">
        <f>E112+G112+I112+K112+M112</f>
        <v>0</v>
      </c>
      <c r="C112" s="774"/>
      <c r="D112" s="238">
        <f>'Form. A1- Partenaires'!F32</f>
        <v>0</v>
      </c>
      <c r="E112" s="239">
        <f>D112*(E110+D108)</f>
        <v>0</v>
      </c>
      <c r="F112" s="238">
        <f>'Form. A1- Partenaires'!F33</f>
        <v>0</v>
      </c>
      <c r="G112" s="239">
        <f>F112*(G110+F108)</f>
        <v>0</v>
      </c>
      <c r="H112" s="238">
        <f>'Form. A1- Partenaires'!F34</f>
        <v>0</v>
      </c>
      <c r="I112" s="239">
        <f>H112*(H108+H110)</f>
        <v>0</v>
      </c>
      <c r="J112" s="238">
        <f>'Form. A1- Partenaires'!F35</f>
        <v>0</v>
      </c>
      <c r="K112" s="240">
        <f>J112*(K110+J108)</f>
        <v>0</v>
      </c>
      <c r="L112" s="241">
        <f>'Form. A1- Partenaires'!F36</f>
        <v>0</v>
      </c>
      <c r="M112" s="242">
        <f>L112*(M110+L108)</f>
        <v>0</v>
      </c>
    </row>
    <row r="113" spans="1:14" ht="24" customHeight="1" thickBot="1" x14ac:dyDescent="0.3">
      <c r="A113" s="608" t="s">
        <v>203</v>
      </c>
      <c r="B113" s="775">
        <f>D113+F113+H113+J113+L113</f>
        <v>0</v>
      </c>
      <c r="C113" s="776"/>
      <c r="D113" s="781">
        <f>D108+E110+E112</f>
        <v>0</v>
      </c>
      <c r="E113" s="782"/>
      <c r="F113" s="781">
        <f>G112+G110+F108</f>
        <v>0</v>
      </c>
      <c r="G113" s="782"/>
      <c r="H113" s="781">
        <f>H108+H110+I112</f>
        <v>0</v>
      </c>
      <c r="I113" s="782"/>
      <c r="J113" s="781">
        <f>J108+K110+K112</f>
        <v>0</v>
      </c>
      <c r="K113" s="782"/>
      <c r="L113" s="781">
        <f>L108+M110+M112</f>
        <v>0</v>
      </c>
      <c r="M113" s="782"/>
    </row>
    <row r="114" spans="1:14" ht="16.5" thickTop="1" x14ac:dyDescent="0.25">
      <c r="A114" s="610" t="s">
        <v>47</v>
      </c>
      <c r="B114" s="867">
        <f>B70+B63+B53+B46+B39+B77+B84+B94+B101+B108</f>
        <v>0</v>
      </c>
      <c r="C114" s="868"/>
      <c r="D114" s="829">
        <f>D70+D63+D53+D46+D39+D77+D84+D94+D101+D108</f>
        <v>0</v>
      </c>
      <c r="E114" s="778"/>
      <c r="F114" s="829">
        <f>F70+F63+F53+F46+F39+F77+F84+F94+F101+F108</f>
        <v>0</v>
      </c>
      <c r="G114" s="778"/>
      <c r="H114" s="829">
        <f>H70+H63+H53+H46+H39+H77+H84+H94+H101+H108</f>
        <v>0</v>
      </c>
      <c r="I114" s="778"/>
      <c r="J114" s="829">
        <f>J70+J63+J53+J46+J39+J77+J84+J94+J101+J108</f>
        <v>0</v>
      </c>
      <c r="K114" s="778"/>
      <c r="L114" s="829">
        <f>L70+L63+L53+L46+L39+L77+L84+L94+L101+L108</f>
        <v>0</v>
      </c>
      <c r="M114" s="778"/>
    </row>
    <row r="115" spans="1:14" ht="44.25" customHeight="1" x14ac:dyDescent="0.25">
      <c r="A115" s="611" t="s">
        <v>64</v>
      </c>
      <c r="B115" s="878">
        <f>'Form. A5-Contrib. en nature'!B12</f>
        <v>0</v>
      </c>
      <c r="C115" s="879"/>
      <c r="D115" s="875" t="s">
        <v>71</v>
      </c>
      <c r="E115" s="876"/>
      <c r="F115" s="876"/>
      <c r="G115" s="876"/>
      <c r="H115" s="876"/>
      <c r="I115" s="876"/>
      <c r="J115" s="876"/>
      <c r="K115" s="876"/>
      <c r="L115" s="876"/>
      <c r="M115" s="877"/>
    </row>
    <row r="116" spans="1:14" ht="30.75" thickBot="1" x14ac:dyDescent="0.3">
      <c r="A116" s="612" t="s">
        <v>31</v>
      </c>
      <c r="B116" s="825">
        <f>IF(A14="PME",0,MIN('Form. A5-Contrib. en nature'!B12,B12/4))</f>
        <v>0</v>
      </c>
      <c r="C116" s="826"/>
      <c r="D116" s="831" t="str">
        <f>IF(A14="GE", "La contribution en nature considérée ne pourra pas dépasser 50% de sa contribution totale dans le projet","")</f>
        <v/>
      </c>
      <c r="E116" s="832"/>
      <c r="F116" s="832"/>
      <c r="G116" s="832"/>
      <c r="H116" s="832"/>
      <c r="I116" s="832"/>
      <c r="J116" s="832"/>
      <c r="K116" s="832"/>
      <c r="L116" s="832"/>
      <c r="M116" s="833"/>
    </row>
    <row r="117" spans="1:14" ht="31.5" thickTop="1" thickBot="1" x14ac:dyDescent="0.3">
      <c r="A117" s="613" t="s">
        <v>190</v>
      </c>
      <c r="B117" s="827">
        <f>C72+C65+C55+C48+C41+C79+C86+C96+C103+C110</f>
        <v>0</v>
      </c>
      <c r="C117" s="828"/>
      <c r="D117" s="827">
        <f>E72+E65+E55+E48+E41+E79+E86+E96+E103+E110</f>
        <v>0</v>
      </c>
      <c r="E117" s="828"/>
      <c r="F117" s="827">
        <f>G72+G65+G55+G48+G41+G79+G86+G96+G103+G110</f>
        <v>0</v>
      </c>
      <c r="G117" s="828"/>
      <c r="H117" s="827">
        <f>I72+I65+I55+I48+I41+H79+H86+H96+H103+H110</f>
        <v>0</v>
      </c>
      <c r="I117" s="828"/>
      <c r="J117" s="827">
        <f>K72+K65+K55+K48+K41+K79+K86+K96+K103+K110</f>
        <v>0</v>
      </c>
      <c r="K117" s="828"/>
      <c r="L117" s="827">
        <f>M72+M65+M55+M48+M41+M79+M86+M96+M103+M110</f>
        <v>0</v>
      </c>
      <c r="M117" s="887"/>
    </row>
    <row r="118" spans="1:14" ht="16.5" thickTop="1" x14ac:dyDescent="0.25">
      <c r="A118" s="614" t="s">
        <v>25</v>
      </c>
      <c r="B118" s="777">
        <f>D118+F118+H118+J118+L118</f>
        <v>0</v>
      </c>
      <c r="C118" s="778"/>
      <c r="D118" s="829">
        <f>E74+E67+E57+E50+E43+E81+E88+E98+E105+E112</f>
        <v>0</v>
      </c>
      <c r="E118" s="778"/>
      <c r="F118" s="829">
        <f>G74+G67+G57+G50+G43+G81+G88+G98+G105+G112</f>
        <v>0</v>
      </c>
      <c r="G118" s="778"/>
      <c r="H118" s="829">
        <f>I74+I67+I57+I50+I43+I81+I88+I98+I105+I112</f>
        <v>0</v>
      </c>
      <c r="I118" s="778"/>
      <c r="J118" s="829">
        <f>K74+K67+K57+K50+K43+K81+K88+K98+K105+K112</f>
        <v>0</v>
      </c>
      <c r="K118" s="778"/>
      <c r="L118" s="829">
        <f>M74+M67+M57+M50+M43+M81+M88+M98+M105+M112</f>
        <v>0</v>
      </c>
      <c r="M118" s="778"/>
      <c r="N118" s="220"/>
    </row>
    <row r="119" spans="1:14" ht="16.5" thickBot="1" x14ac:dyDescent="0.3">
      <c r="A119" s="615" t="s">
        <v>32</v>
      </c>
      <c r="B119" s="874">
        <f>D119+F119+H119+J119+L119</f>
        <v>0</v>
      </c>
      <c r="C119" s="834"/>
      <c r="D119" s="866">
        <f>D114+D117+D118</f>
        <v>0</v>
      </c>
      <c r="E119" s="830"/>
      <c r="F119" s="830">
        <f>F114+F117+F118</f>
        <v>0</v>
      </c>
      <c r="G119" s="830"/>
      <c r="H119" s="830">
        <f>H114+H117+H118</f>
        <v>0</v>
      </c>
      <c r="I119" s="830"/>
      <c r="J119" s="830">
        <f t="shared" ref="J119" si="89">J114+J117+J118</f>
        <v>0</v>
      </c>
      <c r="K119" s="830"/>
      <c r="L119" s="830">
        <f t="shared" ref="L119" si="90">L114+L117+L118</f>
        <v>0</v>
      </c>
      <c r="M119" s="834"/>
      <c r="N119" s="220"/>
    </row>
    <row r="120" spans="1:14" ht="16.5" thickTop="1" x14ac:dyDescent="0.25">
      <c r="A120" s="226"/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</row>
    <row r="121" spans="1:14" ht="48" customHeight="1" thickBot="1" x14ac:dyDescent="0.3">
      <c r="A121" s="441" t="s">
        <v>51</v>
      </c>
      <c r="B121" s="228"/>
      <c r="C121" s="229"/>
      <c r="D121" s="871" t="s">
        <v>289</v>
      </c>
      <c r="E121" s="871"/>
      <c r="F121" s="230"/>
      <c r="G121" s="230"/>
      <c r="H121" s="230"/>
      <c r="I121" s="230"/>
      <c r="J121" s="230"/>
      <c r="K121" s="230"/>
      <c r="L121" s="230"/>
      <c r="M121" s="230"/>
    </row>
    <row r="122" spans="1:14" ht="30.75" customHeight="1" thickTop="1" x14ac:dyDescent="0.25">
      <c r="A122" s="616" t="s">
        <v>3</v>
      </c>
      <c r="B122" s="617"/>
      <c r="C122" s="438"/>
      <c r="D122" s="864">
        <f>D123+D124</f>
        <v>0</v>
      </c>
      <c r="E122" s="865"/>
      <c r="F122" s="230"/>
      <c r="G122" s="370"/>
      <c r="H122" s="230"/>
      <c r="I122" s="230"/>
      <c r="J122" s="230"/>
      <c r="K122" s="230"/>
      <c r="L122" s="230"/>
      <c r="M122" s="230"/>
    </row>
    <row r="123" spans="1:14" ht="30.75" customHeight="1" x14ac:dyDescent="0.25">
      <c r="A123" s="618" t="s">
        <v>197</v>
      </c>
      <c r="B123" s="619"/>
      <c r="C123" s="439"/>
      <c r="D123" s="885">
        <f>C20</f>
        <v>0</v>
      </c>
      <c r="E123" s="886"/>
      <c r="F123" s="230"/>
      <c r="G123" s="230"/>
      <c r="H123" s="230"/>
      <c r="I123" s="230"/>
      <c r="J123" s="230"/>
      <c r="K123" s="230"/>
      <c r="L123" s="230"/>
      <c r="M123" s="230"/>
    </row>
    <row r="124" spans="1:14" ht="31.5" customHeight="1" thickBot="1" x14ac:dyDescent="0.3">
      <c r="A124" s="620" t="s">
        <v>4</v>
      </c>
      <c r="B124" s="621"/>
      <c r="C124" s="440"/>
      <c r="D124" s="885">
        <f>B117</f>
        <v>0</v>
      </c>
      <c r="E124" s="886"/>
    </row>
    <row r="125" spans="1:14" ht="15.75" thickTop="1" x14ac:dyDescent="0.25">
      <c r="C125" s="222"/>
    </row>
  </sheetData>
  <sheetProtection algorithmName="SHA-512" hashValue="bndL4C94PHP8jDzKg2knZ2EO/onrHodGvTRQlCZKPf4eafr0pKgexhLmBfhKG/uXjgxo4O+sVYmJL/idNUpL5w==" saltValue="P8oBUGtqoA8D88KMVSbZuw==" spinCount="100000" sheet="1" objects="1" scenarios="1"/>
  <mergeCells count="403">
    <mergeCell ref="L96:M96"/>
    <mergeCell ref="F106:G106"/>
    <mergeCell ref="H106:I106"/>
    <mergeCell ref="J106:K106"/>
    <mergeCell ref="L106:M106"/>
    <mergeCell ref="D97:M97"/>
    <mergeCell ref="D85:E85"/>
    <mergeCell ref="F85:G85"/>
    <mergeCell ref="H85:I85"/>
    <mergeCell ref="J85:K85"/>
    <mergeCell ref="L85:M85"/>
    <mergeCell ref="D86:E86"/>
    <mergeCell ref="F86:G86"/>
    <mergeCell ref="J86:K86"/>
    <mergeCell ref="L86:M86"/>
    <mergeCell ref="L65:M65"/>
    <mergeCell ref="D68:E68"/>
    <mergeCell ref="F68:G68"/>
    <mergeCell ref="H68:I68"/>
    <mergeCell ref="J68:K68"/>
    <mergeCell ref="L68:M68"/>
    <mergeCell ref="D64:E64"/>
    <mergeCell ref="F64:G64"/>
    <mergeCell ref="H64:I64"/>
    <mergeCell ref="J64:K64"/>
    <mergeCell ref="D54:E54"/>
    <mergeCell ref="F54:G54"/>
    <mergeCell ref="J54:K54"/>
    <mergeCell ref="L54:M54"/>
    <mergeCell ref="F40:G40"/>
    <mergeCell ref="J40:K40"/>
    <mergeCell ref="L40:M40"/>
    <mergeCell ref="B39:C39"/>
    <mergeCell ref="H40:I40"/>
    <mergeCell ref="J52:K52"/>
    <mergeCell ref="B50:C50"/>
    <mergeCell ref="D47:E47"/>
    <mergeCell ref="F47:G47"/>
    <mergeCell ref="J47:K47"/>
    <mergeCell ref="L47:M47"/>
    <mergeCell ref="D48:E48"/>
    <mergeCell ref="F48:G48"/>
    <mergeCell ref="J48:K48"/>
    <mergeCell ref="L48:M48"/>
    <mergeCell ref="D51:E51"/>
    <mergeCell ref="F51:G51"/>
    <mergeCell ref="D124:E124"/>
    <mergeCell ref="D123:E123"/>
    <mergeCell ref="F110:G110"/>
    <mergeCell ref="H110:I110"/>
    <mergeCell ref="J110:K110"/>
    <mergeCell ref="L110:M110"/>
    <mergeCell ref="B111:C111"/>
    <mergeCell ref="D110:E110"/>
    <mergeCell ref="H102:I102"/>
    <mergeCell ref="L117:M117"/>
    <mergeCell ref="D109:E109"/>
    <mergeCell ref="F109:G109"/>
    <mergeCell ref="H109:I109"/>
    <mergeCell ref="J109:K109"/>
    <mergeCell ref="L109:M109"/>
    <mergeCell ref="D102:E102"/>
    <mergeCell ref="F102:G102"/>
    <mergeCell ref="J102:K102"/>
    <mergeCell ref="L102:M102"/>
    <mergeCell ref="D103:E103"/>
    <mergeCell ref="F103:G103"/>
    <mergeCell ref="J103:K103"/>
    <mergeCell ref="L103:M103"/>
    <mergeCell ref="D106:E106"/>
    <mergeCell ref="D79:E79"/>
    <mergeCell ref="F79:G79"/>
    <mergeCell ref="H79:I79"/>
    <mergeCell ref="J79:K79"/>
    <mergeCell ref="L79:M79"/>
    <mergeCell ref="D78:E78"/>
    <mergeCell ref="F78:G78"/>
    <mergeCell ref="H78:I78"/>
    <mergeCell ref="J78:K78"/>
    <mergeCell ref="L78:M78"/>
    <mergeCell ref="B74:C74"/>
    <mergeCell ref="B76:C76"/>
    <mergeCell ref="L76:M76"/>
    <mergeCell ref="J76:K76"/>
    <mergeCell ref="H76:I76"/>
    <mergeCell ref="F76:G76"/>
    <mergeCell ref="D76:E76"/>
    <mergeCell ref="B75:C75"/>
    <mergeCell ref="D75:E75"/>
    <mergeCell ref="F75:G75"/>
    <mergeCell ref="H75:I75"/>
    <mergeCell ref="J75:K75"/>
    <mergeCell ref="L75:M75"/>
    <mergeCell ref="B69:C69"/>
    <mergeCell ref="B70:C70"/>
    <mergeCell ref="B66:C66"/>
    <mergeCell ref="B73:C73"/>
    <mergeCell ref="L69:M69"/>
    <mergeCell ref="J69:K69"/>
    <mergeCell ref="H69:I69"/>
    <mergeCell ref="F69:G69"/>
    <mergeCell ref="D69:E69"/>
    <mergeCell ref="D71:E71"/>
    <mergeCell ref="F71:G71"/>
    <mergeCell ref="H71:I71"/>
    <mergeCell ref="J71:K71"/>
    <mergeCell ref="L71:M71"/>
    <mergeCell ref="D72:E72"/>
    <mergeCell ref="F72:G72"/>
    <mergeCell ref="J72:K72"/>
    <mergeCell ref="L72:M72"/>
    <mergeCell ref="B57:C57"/>
    <mergeCell ref="B67:C67"/>
    <mergeCell ref="J62:K62"/>
    <mergeCell ref="H65:I65"/>
    <mergeCell ref="H62:I62"/>
    <mergeCell ref="F62:G62"/>
    <mergeCell ref="D62:E62"/>
    <mergeCell ref="B62:C62"/>
    <mergeCell ref="H54:I54"/>
    <mergeCell ref="B56:C56"/>
    <mergeCell ref="A60:M60"/>
    <mergeCell ref="D58:E58"/>
    <mergeCell ref="F58:G58"/>
    <mergeCell ref="H58:I58"/>
    <mergeCell ref="J58:K58"/>
    <mergeCell ref="L58:M58"/>
    <mergeCell ref="D55:E55"/>
    <mergeCell ref="F55:G55"/>
    <mergeCell ref="J55:K55"/>
    <mergeCell ref="L55:M55"/>
    <mergeCell ref="L64:M64"/>
    <mergeCell ref="D65:E65"/>
    <mergeCell ref="F65:G65"/>
    <mergeCell ref="J65:K65"/>
    <mergeCell ref="J37:K37"/>
    <mergeCell ref="D37:E37"/>
    <mergeCell ref="B37:C37"/>
    <mergeCell ref="J38:K38"/>
    <mergeCell ref="H51:I51"/>
    <mergeCell ref="J51:K51"/>
    <mergeCell ref="L51:M51"/>
    <mergeCell ref="B38:C38"/>
    <mergeCell ref="D38:E38"/>
    <mergeCell ref="H38:I38"/>
    <mergeCell ref="L38:M38"/>
    <mergeCell ref="D11:E11"/>
    <mergeCell ref="D9:E9"/>
    <mergeCell ref="B11:C11"/>
    <mergeCell ref="L45:M45"/>
    <mergeCell ref="D42:M42"/>
    <mergeCell ref="D41:E41"/>
    <mergeCell ref="F41:G41"/>
    <mergeCell ref="J41:K41"/>
    <mergeCell ref="L41:M41"/>
    <mergeCell ref="D44:E44"/>
    <mergeCell ref="F44:G44"/>
    <mergeCell ref="H44:I44"/>
    <mergeCell ref="J44:K44"/>
    <mergeCell ref="L44:M44"/>
    <mergeCell ref="J45:K45"/>
    <mergeCell ref="A36:M36"/>
    <mergeCell ref="D20:E20"/>
    <mergeCell ref="F20:G20"/>
    <mergeCell ref="H20:I20"/>
    <mergeCell ref="J20:K20"/>
    <mergeCell ref="L20:M20"/>
    <mergeCell ref="F21:G21"/>
    <mergeCell ref="D40:E40"/>
    <mergeCell ref="A14:M14"/>
    <mergeCell ref="D122:E122"/>
    <mergeCell ref="D119:E119"/>
    <mergeCell ref="D114:E114"/>
    <mergeCell ref="H55:I55"/>
    <mergeCell ref="H21:I21"/>
    <mergeCell ref="B118:C118"/>
    <mergeCell ref="B68:C68"/>
    <mergeCell ref="B114:C114"/>
    <mergeCell ref="B25:C25"/>
    <mergeCell ref="D25:E25"/>
    <mergeCell ref="D121:E121"/>
    <mergeCell ref="H86:I86"/>
    <mergeCell ref="B46:C46"/>
    <mergeCell ref="D45:E45"/>
    <mergeCell ref="F45:G45"/>
    <mergeCell ref="H48:I48"/>
    <mergeCell ref="B45:C45"/>
    <mergeCell ref="H27:I27"/>
    <mergeCell ref="F38:G38"/>
    <mergeCell ref="B119:C119"/>
    <mergeCell ref="D115:M115"/>
    <mergeCell ref="B115:C115"/>
    <mergeCell ref="D73:M73"/>
    <mergeCell ref="F25:G25"/>
    <mergeCell ref="B3:C3"/>
    <mergeCell ref="A2:C2"/>
    <mergeCell ref="C35:M35"/>
    <mergeCell ref="L16:M16"/>
    <mergeCell ref="L19:M19"/>
    <mergeCell ref="F16:G16"/>
    <mergeCell ref="H16:I16"/>
    <mergeCell ref="B26:C26"/>
    <mergeCell ref="D26:E26"/>
    <mergeCell ref="F26:G26"/>
    <mergeCell ref="H26:I26"/>
    <mergeCell ref="J19:K19"/>
    <mergeCell ref="D8:E8"/>
    <mergeCell ref="B17:M17"/>
    <mergeCell ref="H25:I25"/>
    <mergeCell ref="J21:K21"/>
    <mergeCell ref="B27:C27"/>
    <mergeCell ref="H24:I24"/>
    <mergeCell ref="J26:K26"/>
    <mergeCell ref="D29:E29"/>
    <mergeCell ref="B23:M23"/>
    <mergeCell ref="F29:G29"/>
    <mergeCell ref="A15:C15"/>
    <mergeCell ref="D10:E10"/>
    <mergeCell ref="A1:M1"/>
    <mergeCell ref="A31:M31"/>
    <mergeCell ref="A34:M34"/>
    <mergeCell ref="J16:K16"/>
    <mergeCell ref="A22:K22"/>
    <mergeCell ref="B24:C24"/>
    <mergeCell ref="D24:E24"/>
    <mergeCell ref="F24:G24"/>
    <mergeCell ref="L24:M24"/>
    <mergeCell ref="L25:M25"/>
    <mergeCell ref="L26:M26"/>
    <mergeCell ref="L27:M27"/>
    <mergeCell ref="L29:M29"/>
    <mergeCell ref="B16:C16"/>
    <mergeCell ref="D16:E16"/>
    <mergeCell ref="J24:K24"/>
    <mergeCell ref="B18:C18"/>
    <mergeCell ref="B21:C21"/>
    <mergeCell ref="G9:M9"/>
    <mergeCell ref="J27:K27"/>
    <mergeCell ref="D21:E21"/>
    <mergeCell ref="H29:I29"/>
    <mergeCell ref="F27:G27"/>
    <mergeCell ref="J25:K25"/>
    <mergeCell ref="B116:C116"/>
    <mergeCell ref="H117:I117"/>
    <mergeCell ref="D118:E118"/>
    <mergeCell ref="F118:G118"/>
    <mergeCell ref="L118:M118"/>
    <mergeCell ref="F119:G119"/>
    <mergeCell ref="J114:K114"/>
    <mergeCell ref="L114:M114"/>
    <mergeCell ref="F114:G114"/>
    <mergeCell ref="F117:G117"/>
    <mergeCell ref="J117:K117"/>
    <mergeCell ref="D116:M116"/>
    <mergeCell ref="D117:E117"/>
    <mergeCell ref="H119:I119"/>
    <mergeCell ref="L119:M119"/>
    <mergeCell ref="J119:K119"/>
    <mergeCell ref="J118:K118"/>
    <mergeCell ref="H114:I114"/>
    <mergeCell ref="H118:I118"/>
    <mergeCell ref="B117:C117"/>
    <mergeCell ref="P3:U3"/>
    <mergeCell ref="B4:C4"/>
    <mergeCell ref="B12:C12"/>
    <mergeCell ref="B43:C43"/>
    <mergeCell ref="B44:C44"/>
    <mergeCell ref="J29:K29"/>
    <mergeCell ref="B7:C7"/>
    <mergeCell ref="G11:M11"/>
    <mergeCell ref="L21:M21"/>
    <mergeCell ref="F37:G37"/>
    <mergeCell ref="H37:I37"/>
    <mergeCell ref="H41:I41"/>
    <mergeCell ref="D19:E19"/>
    <mergeCell ref="H19:I19"/>
    <mergeCell ref="L37:M37"/>
    <mergeCell ref="D3:M4"/>
    <mergeCell ref="D5:E5"/>
    <mergeCell ref="G5:M5"/>
    <mergeCell ref="B5:C5"/>
    <mergeCell ref="B8:C8"/>
    <mergeCell ref="B9:C9"/>
    <mergeCell ref="B10:C10"/>
    <mergeCell ref="G8:M8"/>
    <mergeCell ref="B29:C29"/>
    <mergeCell ref="P7:Q7"/>
    <mergeCell ref="R7:S7"/>
    <mergeCell ref="T7:U7"/>
    <mergeCell ref="P8:Q8"/>
    <mergeCell ref="R8:S8"/>
    <mergeCell ref="T8:U8"/>
    <mergeCell ref="P9:Q9"/>
    <mergeCell ref="R9:S9"/>
    <mergeCell ref="T9:U9"/>
    <mergeCell ref="P4:Q4"/>
    <mergeCell ref="R4:S4"/>
    <mergeCell ref="T4:U4"/>
    <mergeCell ref="P5:Q5"/>
    <mergeCell ref="R5:S5"/>
    <mergeCell ref="T5:U5"/>
    <mergeCell ref="P6:Q6"/>
    <mergeCell ref="R6:S6"/>
    <mergeCell ref="T6:U6"/>
    <mergeCell ref="B77:C77"/>
    <mergeCell ref="B80:C80"/>
    <mergeCell ref="D80:M80"/>
    <mergeCell ref="B42:C42"/>
    <mergeCell ref="A28:I28"/>
    <mergeCell ref="F19:G19"/>
    <mergeCell ref="D27:E27"/>
    <mergeCell ref="B63:C63"/>
    <mergeCell ref="D56:M56"/>
    <mergeCell ref="B58:C58"/>
    <mergeCell ref="D52:E52"/>
    <mergeCell ref="F52:G52"/>
    <mergeCell ref="H52:I52"/>
    <mergeCell ref="D66:M66"/>
    <mergeCell ref="L62:M62"/>
    <mergeCell ref="B49:C49"/>
    <mergeCell ref="B53:C53"/>
    <mergeCell ref="H45:I45"/>
    <mergeCell ref="H72:I72"/>
    <mergeCell ref="H47:I47"/>
    <mergeCell ref="B52:C52"/>
    <mergeCell ref="D49:M49"/>
    <mergeCell ref="B51:C51"/>
    <mergeCell ref="L52:M52"/>
    <mergeCell ref="B81:C81"/>
    <mergeCell ref="B82:C82"/>
    <mergeCell ref="B83:C83"/>
    <mergeCell ref="D83:E83"/>
    <mergeCell ref="F83:G83"/>
    <mergeCell ref="H83:I83"/>
    <mergeCell ref="J83:K83"/>
    <mergeCell ref="L83:M83"/>
    <mergeCell ref="B84:C84"/>
    <mergeCell ref="D82:E82"/>
    <mergeCell ref="F82:G82"/>
    <mergeCell ref="H82:I82"/>
    <mergeCell ref="J82:K82"/>
    <mergeCell ref="L82:M82"/>
    <mergeCell ref="B87:C87"/>
    <mergeCell ref="D87:M87"/>
    <mergeCell ref="B88:C88"/>
    <mergeCell ref="B89:C89"/>
    <mergeCell ref="B93:C93"/>
    <mergeCell ref="D93:E93"/>
    <mergeCell ref="F93:G93"/>
    <mergeCell ref="H93:I93"/>
    <mergeCell ref="J93:K93"/>
    <mergeCell ref="L93:M93"/>
    <mergeCell ref="A91:M91"/>
    <mergeCell ref="D89:E89"/>
    <mergeCell ref="F89:G89"/>
    <mergeCell ref="H89:I89"/>
    <mergeCell ref="J89:K89"/>
    <mergeCell ref="L89:M89"/>
    <mergeCell ref="B100:C100"/>
    <mergeCell ref="D100:E100"/>
    <mergeCell ref="F100:G100"/>
    <mergeCell ref="H100:I100"/>
    <mergeCell ref="J100:K100"/>
    <mergeCell ref="L100:M100"/>
    <mergeCell ref="B94:C94"/>
    <mergeCell ref="H96:I96"/>
    <mergeCell ref="B97:C97"/>
    <mergeCell ref="B99:C99"/>
    <mergeCell ref="D99:E99"/>
    <mergeCell ref="F99:G99"/>
    <mergeCell ref="H99:I99"/>
    <mergeCell ref="J99:K99"/>
    <mergeCell ref="L99:M99"/>
    <mergeCell ref="B98:C98"/>
    <mergeCell ref="D95:E95"/>
    <mergeCell ref="F95:G95"/>
    <mergeCell ref="H95:I95"/>
    <mergeCell ref="J95:K95"/>
    <mergeCell ref="L95:M95"/>
    <mergeCell ref="D96:E96"/>
    <mergeCell ref="F96:G96"/>
    <mergeCell ref="J96:K96"/>
    <mergeCell ref="B101:C101"/>
    <mergeCell ref="H103:I103"/>
    <mergeCell ref="B104:C104"/>
    <mergeCell ref="D104:M104"/>
    <mergeCell ref="D111:M111"/>
    <mergeCell ref="B112:C112"/>
    <mergeCell ref="B113:C113"/>
    <mergeCell ref="B105:C105"/>
    <mergeCell ref="B106:C106"/>
    <mergeCell ref="B107:C107"/>
    <mergeCell ref="D107:E107"/>
    <mergeCell ref="F107:G107"/>
    <mergeCell ref="H107:I107"/>
    <mergeCell ref="J107:K107"/>
    <mergeCell ref="L107:M107"/>
    <mergeCell ref="B108:C108"/>
    <mergeCell ref="D113:E113"/>
    <mergeCell ref="F113:G113"/>
    <mergeCell ref="H113:I113"/>
    <mergeCell ref="J113:K113"/>
    <mergeCell ref="L113:M113"/>
  </mergeCells>
  <conditionalFormatting sqref="F12">
    <cfRule type="containsText" dxfId="114" priority="120" operator="containsText" text="Erreur">
      <formula>NOT(ISERROR(SEARCH("Erreur",F12)))</formula>
    </cfRule>
    <cfRule type="containsText" dxfId="113" priority="121" operator="containsText" text="ok">
      <formula>NOT(ISERROR(SEARCH("ok",F12)))</formula>
    </cfRule>
    <cfRule type="containsText" dxfId="112" priority="122" operator="containsText" text="ok">
      <formula>NOT(ISERROR(SEARCH("ok",F12)))</formula>
    </cfRule>
  </conditionalFormatting>
  <conditionalFormatting sqref="G12:M12">
    <cfRule type="containsText" dxfId="111" priority="119" operator="containsText" text="ne">
      <formula>NOT(ISERROR(SEARCH("ne",G12)))</formula>
    </cfRule>
  </conditionalFormatting>
  <conditionalFormatting sqref="D43:M43">
    <cfRule type="containsText" dxfId="110" priority="116" operator="containsText" text="OK">
      <formula>NOT(ISERROR(SEARCH("OK",D43)))</formula>
    </cfRule>
    <cfRule type="containsText" dxfId="109" priority="117" operator="containsText" text="ok">
      <formula>NOT(ISERROR(SEARCH("ok",D43)))</formula>
    </cfRule>
  </conditionalFormatting>
  <conditionalFormatting sqref="D5:E5">
    <cfRule type="containsText" dxfId="108" priority="105" operator="containsText" text="ERREUR">
      <formula>NOT(ISERROR(SEARCH("ERREUR",D5)))</formula>
    </cfRule>
    <cfRule type="containsText" dxfId="107" priority="106" operator="containsText" text="OK">
      <formula>NOT(ISERROR(SEARCH("OK",D5)))</formula>
    </cfRule>
  </conditionalFormatting>
  <conditionalFormatting sqref="F7">
    <cfRule type="containsText" dxfId="106" priority="102" operator="containsText" text="Erreur">
      <formula>NOT(ISERROR(SEARCH("Erreur",F7)))</formula>
    </cfRule>
    <cfRule type="containsText" dxfId="105" priority="103" operator="containsText" text="ok">
      <formula>NOT(ISERROR(SEARCH("ok",F7)))</formula>
    </cfRule>
    <cfRule type="containsText" dxfId="104" priority="104" operator="containsText" text="ok">
      <formula>NOT(ISERROR(SEARCH("ok",F7)))</formula>
    </cfRule>
  </conditionalFormatting>
  <conditionalFormatting sqref="N8:N11">
    <cfRule type="containsText" dxfId="103" priority="93" operator="containsText" text="ne">
      <formula>NOT(ISERROR(SEARCH("ne",N8)))</formula>
    </cfRule>
  </conditionalFormatting>
  <conditionalFormatting sqref="N9:N10">
    <cfRule type="containsText" dxfId="102" priority="92" operator="containsText" text="ne">
      <formula>NOT(ISERROR(SEARCH("ne",N9)))</formula>
    </cfRule>
  </conditionalFormatting>
  <conditionalFormatting sqref="F8:F11">
    <cfRule type="containsText" dxfId="101" priority="89" operator="containsText" text="Erreur">
      <formula>NOT(ISERROR(SEARCH("Erreur",F8)))</formula>
    </cfRule>
    <cfRule type="containsText" dxfId="100" priority="90" operator="containsText" text="ok">
      <formula>NOT(ISERROR(SEARCH("ok",F8)))</formula>
    </cfRule>
    <cfRule type="containsText" dxfId="99" priority="91" operator="containsText" text="ok">
      <formula>NOT(ISERROR(SEARCH("ok",F8)))</formula>
    </cfRule>
  </conditionalFormatting>
  <conditionalFormatting sqref="G8:M11">
    <cfRule type="containsText" dxfId="98" priority="88" operator="containsText" text="ne">
      <formula>NOT(ISERROR(SEARCH("ne",G8)))</formula>
    </cfRule>
  </conditionalFormatting>
  <conditionalFormatting sqref="G9:M10">
    <cfRule type="containsText" dxfId="97" priority="87" operator="containsText" text="ne">
      <formula>NOT(ISERROR(SEARCH("ne",G9)))</formula>
    </cfRule>
  </conditionalFormatting>
  <conditionalFormatting sqref="V5">
    <cfRule type="containsText" dxfId="96" priority="86" operator="containsText" text="ERREUR">
      <formula>NOT(ISERROR(SEARCH("ERREUR",V5)))</formula>
    </cfRule>
  </conditionalFormatting>
  <conditionalFormatting sqref="V6">
    <cfRule type="containsText" dxfId="95" priority="85" operator="containsText" text="ERREUR">
      <formula>NOT(ISERROR(SEARCH("ERREUR",V6)))</formula>
    </cfRule>
  </conditionalFormatting>
  <conditionalFormatting sqref="V7">
    <cfRule type="containsText" dxfId="94" priority="84" operator="containsText" text="ERREUR">
      <formula>NOT(ISERROR(SEARCH("ERREUR",V7)))</formula>
    </cfRule>
  </conditionalFormatting>
  <conditionalFormatting sqref="V8:V9">
    <cfRule type="containsText" dxfId="93" priority="83" operator="containsText" text="ERREUR">
      <formula>NOT(ISERROR(SEARCH("ERREUR",V8)))</formula>
    </cfRule>
  </conditionalFormatting>
  <conditionalFormatting sqref="D42">
    <cfRule type="containsText" dxfId="92" priority="65" operator="containsText" text="OK">
      <formula>NOT(ISERROR(SEARCH("OK",D42)))</formula>
    </cfRule>
  </conditionalFormatting>
  <conditionalFormatting sqref="D50:G50 I50 K50:M50">
    <cfRule type="containsText" dxfId="91" priority="54" operator="containsText" text="OK">
      <formula>NOT(ISERROR(SEARCH("OK",D50)))</formula>
    </cfRule>
    <cfRule type="containsText" dxfId="90" priority="55" operator="containsText" text="ok">
      <formula>NOT(ISERROR(SEARCH("ok",D50)))</formula>
    </cfRule>
  </conditionalFormatting>
  <conditionalFormatting sqref="D49">
    <cfRule type="containsText" dxfId="89" priority="53" operator="containsText" text="OK">
      <formula>NOT(ISERROR(SEARCH("OK",D49)))</formula>
    </cfRule>
  </conditionalFormatting>
  <conditionalFormatting sqref="D57:G57 I57 K57:M57">
    <cfRule type="containsText" dxfId="88" priority="51" operator="containsText" text="OK">
      <formula>NOT(ISERROR(SEARCH("OK",D57)))</formula>
    </cfRule>
    <cfRule type="containsText" dxfId="87" priority="52" operator="containsText" text="ok">
      <formula>NOT(ISERROR(SEARCH("ok",D57)))</formula>
    </cfRule>
  </conditionalFormatting>
  <conditionalFormatting sqref="D56">
    <cfRule type="containsText" dxfId="86" priority="50" operator="containsText" text="OK">
      <formula>NOT(ISERROR(SEARCH("OK",D56)))</formula>
    </cfRule>
  </conditionalFormatting>
  <conditionalFormatting sqref="D67:G67 I67 K67:M67">
    <cfRule type="containsText" dxfId="85" priority="48" operator="containsText" text="OK">
      <formula>NOT(ISERROR(SEARCH("OK",D67)))</formula>
    </cfRule>
    <cfRule type="containsText" dxfId="84" priority="49" operator="containsText" text="ok">
      <formula>NOT(ISERROR(SEARCH("ok",D67)))</formula>
    </cfRule>
  </conditionalFormatting>
  <conditionalFormatting sqref="D66">
    <cfRule type="containsText" dxfId="83" priority="47" operator="containsText" text="OK">
      <formula>NOT(ISERROR(SEARCH("OK",D66)))</formula>
    </cfRule>
  </conditionalFormatting>
  <conditionalFormatting sqref="D74:G74 I74 K74:M74">
    <cfRule type="containsText" dxfId="82" priority="45" operator="containsText" text="OK">
      <formula>NOT(ISERROR(SEARCH("OK",D74)))</formula>
    </cfRule>
    <cfRule type="containsText" dxfId="81" priority="46" operator="containsText" text="ok">
      <formula>NOT(ISERROR(SEARCH("ok",D74)))</formula>
    </cfRule>
  </conditionalFormatting>
  <conditionalFormatting sqref="D73">
    <cfRule type="containsText" dxfId="80" priority="44" operator="containsText" text="OK">
      <formula>NOT(ISERROR(SEARCH("OK",D73)))</formula>
    </cfRule>
  </conditionalFormatting>
  <conditionalFormatting sqref="D81:G81 I81 K81:M81">
    <cfRule type="containsText" dxfId="79" priority="42" operator="containsText" text="OK">
      <formula>NOT(ISERROR(SEARCH("OK",D81)))</formula>
    </cfRule>
    <cfRule type="containsText" dxfId="78" priority="43" operator="containsText" text="ok">
      <formula>NOT(ISERROR(SEARCH("ok",D81)))</formula>
    </cfRule>
  </conditionalFormatting>
  <conditionalFormatting sqref="D80">
    <cfRule type="containsText" dxfId="77" priority="41" operator="containsText" text="OK">
      <formula>NOT(ISERROR(SEARCH("OK",D80)))</formula>
    </cfRule>
  </conditionalFormatting>
  <conditionalFormatting sqref="D88:G88 I88:M88">
    <cfRule type="containsText" dxfId="76" priority="39" operator="containsText" text="OK">
      <formula>NOT(ISERROR(SEARCH("OK",D88)))</formula>
    </cfRule>
    <cfRule type="containsText" dxfId="75" priority="40" operator="containsText" text="ok">
      <formula>NOT(ISERROR(SEARCH("ok",D88)))</formula>
    </cfRule>
  </conditionalFormatting>
  <conditionalFormatting sqref="D87">
    <cfRule type="containsText" dxfId="74" priority="38" operator="containsText" text="OK">
      <formula>NOT(ISERROR(SEARCH("OK",D87)))</formula>
    </cfRule>
  </conditionalFormatting>
  <conditionalFormatting sqref="D98:G98 I98:M98">
    <cfRule type="containsText" dxfId="73" priority="36" operator="containsText" text="OK">
      <formula>NOT(ISERROR(SEARCH("OK",D98)))</formula>
    </cfRule>
    <cfRule type="containsText" dxfId="72" priority="37" operator="containsText" text="ok">
      <formula>NOT(ISERROR(SEARCH("ok",D98)))</formula>
    </cfRule>
  </conditionalFormatting>
  <conditionalFormatting sqref="D97">
    <cfRule type="containsText" dxfId="71" priority="35" operator="containsText" text="OK">
      <formula>NOT(ISERROR(SEARCH("OK",D97)))</formula>
    </cfRule>
  </conditionalFormatting>
  <conditionalFormatting sqref="D105:G105 I105:M105">
    <cfRule type="containsText" dxfId="70" priority="33" operator="containsText" text="OK">
      <formula>NOT(ISERROR(SEARCH("OK",D105)))</formula>
    </cfRule>
    <cfRule type="containsText" dxfId="69" priority="34" operator="containsText" text="ok">
      <formula>NOT(ISERROR(SEARCH("ok",D105)))</formula>
    </cfRule>
  </conditionalFormatting>
  <conditionalFormatting sqref="D104">
    <cfRule type="containsText" dxfId="68" priority="32" operator="containsText" text="OK">
      <formula>NOT(ISERROR(SEARCH("OK",D104)))</formula>
    </cfRule>
  </conditionalFormatting>
  <conditionalFormatting sqref="D112:G112 I112:M112">
    <cfRule type="containsText" dxfId="67" priority="30" operator="containsText" text="OK">
      <formula>NOT(ISERROR(SEARCH("OK",D112)))</formula>
    </cfRule>
    <cfRule type="containsText" dxfId="66" priority="31" operator="containsText" text="ok">
      <formula>NOT(ISERROR(SEARCH("ok",D112)))</formula>
    </cfRule>
  </conditionalFormatting>
  <conditionalFormatting sqref="D111">
    <cfRule type="containsText" dxfId="65" priority="29" operator="containsText" text="OK">
      <formula>NOT(ISERROR(SEARCH("OK",D111)))</formula>
    </cfRule>
  </conditionalFormatting>
  <conditionalFormatting sqref="H50">
    <cfRule type="containsText" dxfId="64" priority="27" operator="containsText" text="OK">
      <formula>NOT(ISERROR(SEARCH("OK",H50)))</formula>
    </cfRule>
    <cfRule type="containsText" dxfId="63" priority="28" operator="containsText" text="ok">
      <formula>NOT(ISERROR(SEARCH("ok",H50)))</formula>
    </cfRule>
  </conditionalFormatting>
  <conditionalFormatting sqref="H57">
    <cfRule type="containsText" dxfId="62" priority="25" operator="containsText" text="OK">
      <formula>NOT(ISERROR(SEARCH("OK",H57)))</formula>
    </cfRule>
    <cfRule type="containsText" dxfId="61" priority="26" operator="containsText" text="ok">
      <formula>NOT(ISERROR(SEARCH("ok",H57)))</formula>
    </cfRule>
  </conditionalFormatting>
  <conditionalFormatting sqref="H67">
    <cfRule type="containsText" dxfId="60" priority="23" operator="containsText" text="OK">
      <formula>NOT(ISERROR(SEARCH("OK",H67)))</formula>
    </cfRule>
    <cfRule type="containsText" dxfId="59" priority="24" operator="containsText" text="ok">
      <formula>NOT(ISERROR(SEARCH("ok",H67)))</formula>
    </cfRule>
  </conditionalFormatting>
  <conditionalFormatting sqref="H74">
    <cfRule type="containsText" dxfId="58" priority="21" operator="containsText" text="OK">
      <formula>NOT(ISERROR(SEARCH("OK",H74)))</formula>
    </cfRule>
    <cfRule type="containsText" dxfId="57" priority="22" operator="containsText" text="ok">
      <formula>NOT(ISERROR(SEARCH("ok",H74)))</formula>
    </cfRule>
  </conditionalFormatting>
  <conditionalFormatting sqref="H81">
    <cfRule type="containsText" dxfId="56" priority="19" operator="containsText" text="OK">
      <formula>NOT(ISERROR(SEARCH("OK",H81)))</formula>
    </cfRule>
    <cfRule type="containsText" dxfId="55" priority="20" operator="containsText" text="ok">
      <formula>NOT(ISERROR(SEARCH("ok",H81)))</formula>
    </cfRule>
  </conditionalFormatting>
  <conditionalFormatting sqref="H88">
    <cfRule type="containsText" dxfId="54" priority="17" operator="containsText" text="OK">
      <formula>NOT(ISERROR(SEARCH("OK",H88)))</formula>
    </cfRule>
    <cfRule type="containsText" dxfId="53" priority="18" operator="containsText" text="ok">
      <formula>NOT(ISERROR(SEARCH("ok",H88)))</formula>
    </cfRule>
  </conditionalFormatting>
  <conditionalFormatting sqref="H98">
    <cfRule type="containsText" dxfId="52" priority="15" operator="containsText" text="OK">
      <formula>NOT(ISERROR(SEARCH("OK",H98)))</formula>
    </cfRule>
    <cfRule type="containsText" dxfId="51" priority="16" operator="containsText" text="ok">
      <formula>NOT(ISERROR(SEARCH("ok",H98)))</formula>
    </cfRule>
  </conditionalFormatting>
  <conditionalFormatting sqref="H105">
    <cfRule type="containsText" dxfId="50" priority="13" operator="containsText" text="OK">
      <formula>NOT(ISERROR(SEARCH("OK",H105)))</formula>
    </cfRule>
    <cfRule type="containsText" dxfId="49" priority="14" operator="containsText" text="ok">
      <formula>NOT(ISERROR(SEARCH("ok",H105)))</formula>
    </cfRule>
  </conditionalFormatting>
  <conditionalFormatting sqref="H112">
    <cfRule type="containsText" dxfId="48" priority="11" operator="containsText" text="OK">
      <formula>NOT(ISERROR(SEARCH("OK",H112)))</formula>
    </cfRule>
    <cfRule type="containsText" dxfId="47" priority="12" operator="containsText" text="ok">
      <formula>NOT(ISERROR(SEARCH("ok",H112)))</formula>
    </cfRule>
  </conditionalFormatting>
  <conditionalFormatting sqref="J50">
    <cfRule type="containsText" dxfId="46" priority="9" operator="containsText" text="OK">
      <formula>NOT(ISERROR(SEARCH("OK",J50)))</formula>
    </cfRule>
    <cfRule type="containsText" dxfId="45" priority="10" operator="containsText" text="ok">
      <formula>NOT(ISERROR(SEARCH("ok",J50)))</formula>
    </cfRule>
  </conditionalFormatting>
  <conditionalFormatting sqref="J57">
    <cfRule type="containsText" dxfId="44" priority="7" operator="containsText" text="OK">
      <formula>NOT(ISERROR(SEARCH("OK",J57)))</formula>
    </cfRule>
    <cfRule type="containsText" dxfId="43" priority="8" operator="containsText" text="ok">
      <formula>NOT(ISERROR(SEARCH("ok",J57)))</formula>
    </cfRule>
  </conditionalFormatting>
  <conditionalFormatting sqref="J67">
    <cfRule type="containsText" dxfId="42" priority="5" operator="containsText" text="OK">
      <formula>NOT(ISERROR(SEARCH("OK",J67)))</formula>
    </cfRule>
    <cfRule type="containsText" dxfId="41" priority="6" operator="containsText" text="ok">
      <formula>NOT(ISERROR(SEARCH("ok",J67)))</formula>
    </cfRule>
  </conditionalFormatting>
  <conditionalFormatting sqref="J74">
    <cfRule type="containsText" dxfId="40" priority="3" operator="containsText" text="OK">
      <formula>NOT(ISERROR(SEARCH("OK",J74)))</formula>
    </cfRule>
    <cfRule type="containsText" dxfId="39" priority="4" operator="containsText" text="ok">
      <formula>NOT(ISERROR(SEARCH("ok",J74)))</formula>
    </cfRule>
  </conditionalFormatting>
  <conditionalFormatting sqref="J81">
    <cfRule type="containsText" dxfId="38" priority="1" operator="containsText" text="OK">
      <formula>NOT(ISERROR(SEARCH("OK",J81)))</formula>
    </cfRule>
    <cfRule type="containsText" dxfId="37" priority="2" operator="containsText" text="ok">
      <formula>NOT(ISERROR(SEARCH("ok",J81)))</formula>
    </cfRule>
  </conditionalFormatting>
  <dataValidations disablePrompts="1" count="1">
    <dataValidation showInputMessage="1" showErrorMessage="1" sqref="F16 H16 J16 D37 F37 B37 J37 H37 D16 L16 L37" xr:uid="{00000000-0002-0000-0200-000000000000}"/>
  </dataValidations>
  <pageMargins left="0" right="0" top="0.74803149606299213" bottom="0.74803149606299213" header="0" footer="0"/>
  <pageSetup scale="41" orientation="landscape" verticalDpi="4294967295" r:id="rId1"/>
  <rowBreaks count="2" manualBreakCount="2">
    <brk id="30" max="21" man="1"/>
    <brk id="58" max="2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2:Q21"/>
  <sheetViews>
    <sheetView zoomScale="80" zoomScaleNormal="80" zoomScaleSheetLayoutView="93" workbookViewId="0">
      <selection activeCell="S7" sqref="S7"/>
    </sheetView>
  </sheetViews>
  <sheetFormatPr baseColWidth="10" defaultRowHeight="15" x14ac:dyDescent="0.25"/>
  <cols>
    <col min="1" max="1" width="24.5703125" customWidth="1"/>
    <col min="2" max="2" width="15" customWidth="1"/>
    <col min="3" max="3" width="18.85546875" customWidth="1"/>
    <col min="4" max="4" width="20.85546875" customWidth="1"/>
    <col min="6" max="6" width="19.85546875" customWidth="1"/>
    <col min="7" max="7" width="18.85546875" customWidth="1"/>
    <col min="8" max="8" width="17.85546875" customWidth="1"/>
    <col min="9" max="9" width="17.42578125" customWidth="1"/>
    <col min="10" max="10" width="21.140625" customWidth="1"/>
    <col min="11" max="11" width="10.85546875" customWidth="1"/>
    <col min="12" max="12" width="19.85546875" hidden="1" customWidth="1"/>
    <col min="13" max="13" width="21.5703125" hidden="1" customWidth="1"/>
    <col min="14" max="14" width="10.85546875" hidden="1" customWidth="1"/>
    <col min="15" max="15" width="19.42578125" hidden="1" customWidth="1"/>
    <col min="16" max="16" width="18.85546875" hidden="1" customWidth="1"/>
    <col min="17" max="17" width="10.85546875" hidden="1" customWidth="1"/>
  </cols>
  <sheetData>
    <row r="2" spans="1:17" ht="28.5" x14ac:dyDescent="0.25">
      <c r="A2" s="905" t="s">
        <v>158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</row>
    <row r="3" spans="1:17" ht="24" thickBot="1" x14ac:dyDescent="0.3">
      <c r="A3" s="200"/>
      <c r="B3" s="200"/>
      <c r="C3" s="200"/>
    </row>
    <row r="4" spans="1:17" ht="22.5" thickTop="1" thickBot="1" x14ac:dyDescent="0.4">
      <c r="A4" s="917" t="s">
        <v>160</v>
      </c>
      <c r="B4" s="917"/>
      <c r="C4" s="582">
        <v>0</v>
      </c>
      <c r="E4" s="408"/>
      <c r="F4" s="915" t="s">
        <v>183</v>
      </c>
      <c r="G4" s="916"/>
      <c r="H4" s="410">
        <f>E20+H20+K20+N20+Q20</f>
        <v>0</v>
      </c>
      <c r="I4" s="409"/>
    </row>
    <row r="5" spans="1:17" ht="24.75" thickTop="1" thickBot="1" x14ac:dyDescent="0.3">
      <c r="D5" s="200"/>
      <c r="E5" s="200"/>
    </row>
    <row r="6" spans="1:17" ht="23.45" customHeight="1" thickTop="1" thickBot="1" x14ac:dyDescent="0.3">
      <c r="C6" s="890" t="str">
        <f>'Form. A1- Partenaires'!B32</f>
        <v>IRPQ</v>
      </c>
      <c r="D6" s="891"/>
      <c r="E6" s="891"/>
      <c r="F6" s="890" t="str">
        <f>'Form. A1- Partenaires'!B33</f>
        <v>IRPQ</v>
      </c>
      <c r="G6" s="891"/>
      <c r="H6" s="891"/>
      <c r="I6" s="910" t="str">
        <f>'Form. A1- Partenaires'!B34</f>
        <v>IRPQ</v>
      </c>
      <c r="J6" s="911"/>
      <c r="K6" s="912"/>
      <c r="L6" s="907" t="str">
        <f>'Form. A1- Partenaires'!B35</f>
        <v>IRPQ</v>
      </c>
      <c r="M6" s="907"/>
      <c r="N6" s="907"/>
      <c r="O6" s="906" t="str">
        <f>'Form. A1- Partenaires'!B36</f>
        <v>IRPQ</v>
      </c>
      <c r="P6" s="907"/>
      <c r="Q6" s="908"/>
    </row>
    <row r="7" spans="1:17" s="392" customFormat="1" ht="50.45" customHeight="1" thickTop="1" thickBot="1" x14ac:dyDescent="0.3">
      <c r="A7" s="892" t="s">
        <v>182</v>
      </c>
      <c r="B7" s="893"/>
      <c r="C7" s="894"/>
      <c r="D7" s="895"/>
      <c r="E7" s="895"/>
      <c r="F7" s="894"/>
      <c r="G7" s="895"/>
      <c r="H7" s="895"/>
      <c r="I7" s="913"/>
      <c r="J7" s="914"/>
      <c r="K7" s="914"/>
      <c r="L7" s="894"/>
      <c r="M7" s="895"/>
      <c r="N7" s="895"/>
      <c r="O7" s="894"/>
      <c r="P7" s="895"/>
      <c r="Q7" s="909"/>
    </row>
    <row r="8" spans="1:17" ht="80.25" thickTop="1" thickBot="1" x14ac:dyDescent="0.3">
      <c r="A8" s="888" t="s">
        <v>159</v>
      </c>
      <c r="B8" s="888"/>
      <c r="C8" s="393" t="s">
        <v>166</v>
      </c>
      <c r="D8" s="396" t="s">
        <v>188</v>
      </c>
      <c r="E8" s="394" t="s">
        <v>167</v>
      </c>
      <c r="F8" s="393" t="s">
        <v>166</v>
      </c>
      <c r="G8" s="396" t="s">
        <v>188</v>
      </c>
      <c r="H8" s="394" t="s">
        <v>167</v>
      </c>
      <c r="I8" s="393" t="s">
        <v>166</v>
      </c>
      <c r="J8" s="396" t="s">
        <v>188</v>
      </c>
      <c r="K8" s="394" t="s">
        <v>167</v>
      </c>
      <c r="L8" s="393" t="s">
        <v>166</v>
      </c>
      <c r="M8" s="396" t="s">
        <v>188</v>
      </c>
      <c r="N8" s="394" t="s">
        <v>167</v>
      </c>
      <c r="O8" s="393" t="s">
        <v>166</v>
      </c>
      <c r="P8" s="396" t="s">
        <v>188</v>
      </c>
      <c r="Q8" s="394" t="s">
        <v>167</v>
      </c>
    </row>
    <row r="9" spans="1:17" ht="16.5" thickTop="1" x14ac:dyDescent="0.25">
      <c r="A9" s="488" t="s">
        <v>161</v>
      </c>
      <c r="B9" s="489"/>
      <c r="C9" s="397"/>
      <c r="D9" s="398"/>
      <c r="E9" s="399">
        <f>IF($C$7=0,0,C9*D9/($C$4*$C$7))</f>
        <v>0</v>
      </c>
      <c r="F9" s="397"/>
      <c r="G9" s="398"/>
      <c r="H9" s="399">
        <f>IF($F$7=0,0,F9*G9/($C$4*$F$7))</f>
        <v>0</v>
      </c>
      <c r="I9" s="397"/>
      <c r="J9" s="398"/>
      <c r="K9" s="399">
        <f>IF($I$7=0,0,I9*J9/($C$4*$I$7))</f>
        <v>0</v>
      </c>
      <c r="L9" s="397"/>
      <c r="M9" s="398"/>
      <c r="N9" s="399">
        <f>IF($L$7=0,0,L9*M9/($C$4*$L$7))</f>
        <v>0</v>
      </c>
      <c r="O9" s="397"/>
      <c r="P9" s="398"/>
      <c r="Q9" s="399">
        <f>IF($O$7=0,0,O9*P9/($C$4*$O$7))</f>
        <v>0</v>
      </c>
    </row>
    <row r="10" spans="1:17" ht="15.75" x14ac:dyDescent="0.25">
      <c r="A10" s="490" t="s">
        <v>150</v>
      </c>
      <c r="B10" s="490"/>
      <c r="C10" s="403"/>
      <c r="D10" s="404"/>
      <c r="E10" s="405">
        <f t="shared" ref="E10:E19" si="0">IF($C$7=0,0,C10*D10/($C$4*$C$7))</f>
        <v>0</v>
      </c>
      <c r="F10" s="403"/>
      <c r="G10" s="404"/>
      <c r="H10" s="405">
        <f t="shared" ref="H10:H19" si="1">IF($F$7=0,0,F10*G10/($C$4*$F$7))</f>
        <v>0</v>
      </c>
      <c r="I10" s="403"/>
      <c r="J10" s="404"/>
      <c r="K10" s="405">
        <f t="shared" ref="K10:K19" si="2">IF($I$7=0,0,I10*J10/($C$4*$I$7))</f>
        <v>0</v>
      </c>
      <c r="L10" s="403"/>
      <c r="M10" s="404"/>
      <c r="N10" s="405">
        <f t="shared" ref="N10:N19" si="3">IF($L$7=0,0,L10*M10/($C$4*$L$7))</f>
        <v>0</v>
      </c>
      <c r="O10" s="403"/>
      <c r="P10" s="404"/>
      <c r="Q10" s="405">
        <f t="shared" ref="Q10:Q19" si="4">IF($O$7=0,0,O10*P10/($C$4*$O$7))</f>
        <v>0</v>
      </c>
    </row>
    <row r="11" spans="1:17" ht="15.75" x14ac:dyDescent="0.25">
      <c r="A11" s="901" t="s">
        <v>151</v>
      </c>
      <c r="B11" s="902"/>
      <c r="C11" s="403"/>
      <c r="D11" s="404"/>
      <c r="E11" s="405">
        <f t="shared" si="0"/>
        <v>0</v>
      </c>
      <c r="F11" s="403"/>
      <c r="G11" s="404"/>
      <c r="H11" s="405">
        <f t="shared" si="1"/>
        <v>0</v>
      </c>
      <c r="I11" s="403"/>
      <c r="J11" s="404"/>
      <c r="K11" s="405">
        <f t="shared" si="2"/>
        <v>0</v>
      </c>
      <c r="L11" s="403"/>
      <c r="M11" s="404"/>
      <c r="N11" s="405">
        <f t="shared" si="3"/>
        <v>0</v>
      </c>
      <c r="O11" s="403"/>
      <c r="P11" s="404"/>
      <c r="Q11" s="405">
        <f t="shared" si="4"/>
        <v>0</v>
      </c>
    </row>
    <row r="12" spans="1:17" ht="15.75" x14ac:dyDescent="0.25">
      <c r="A12" s="903" t="s">
        <v>152</v>
      </c>
      <c r="B12" s="904"/>
      <c r="C12" s="403"/>
      <c r="D12" s="404"/>
      <c r="E12" s="405">
        <f t="shared" si="0"/>
        <v>0</v>
      </c>
      <c r="F12" s="403"/>
      <c r="G12" s="404"/>
      <c r="H12" s="405">
        <f t="shared" si="1"/>
        <v>0</v>
      </c>
      <c r="I12" s="403"/>
      <c r="J12" s="404"/>
      <c r="K12" s="405">
        <f t="shared" si="2"/>
        <v>0</v>
      </c>
      <c r="L12" s="403"/>
      <c r="M12" s="404"/>
      <c r="N12" s="405">
        <f t="shared" si="3"/>
        <v>0</v>
      </c>
      <c r="O12" s="403"/>
      <c r="P12" s="404"/>
      <c r="Q12" s="405">
        <f t="shared" si="4"/>
        <v>0</v>
      </c>
    </row>
    <row r="13" spans="1:17" ht="15.75" x14ac:dyDescent="0.25">
      <c r="A13" s="901" t="s">
        <v>162</v>
      </c>
      <c r="B13" s="902"/>
      <c r="C13" s="403"/>
      <c r="D13" s="404"/>
      <c r="E13" s="405">
        <f t="shared" si="0"/>
        <v>0</v>
      </c>
      <c r="F13" s="403"/>
      <c r="G13" s="404"/>
      <c r="H13" s="405">
        <f t="shared" si="1"/>
        <v>0</v>
      </c>
      <c r="I13" s="403"/>
      <c r="J13" s="404"/>
      <c r="K13" s="405">
        <f t="shared" si="2"/>
        <v>0</v>
      </c>
      <c r="L13" s="403"/>
      <c r="M13" s="404"/>
      <c r="N13" s="405">
        <f t="shared" si="3"/>
        <v>0</v>
      </c>
      <c r="O13" s="403"/>
      <c r="P13" s="404"/>
      <c r="Q13" s="405">
        <f t="shared" si="4"/>
        <v>0</v>
      </c>
    </row>
    <row r="14" spans="1:17" ht="15.75" x14ac:dyDescent="0.25">
      <c r="A14" s="901" t="s">
        <v>163</v>
      </c>
      <c r="B14" s="902"/>
      <c r="C14" s="403"/>
      <c r="D14" s="404"/>
      <c r="E14" s="405">
        <f t="shared" si="0"/>
        <v>0</v>
      </c>
      <c r="F14" s="403"/>
      <c r="G14" s="404"/>
      <c r="H14" s="405">
        <f t="shared" si="1"/>
        <v>0</v>
      </c>
      <c r="I14" s="403"/>
      <c r="J14" s="404"/>
      <c r="K14" s="405">
        <f t="shared" si="2"/>
        <v>0</v>
      </c>
      <c r="L14" s="403"/>
      <c r="M14" s="404"/>
      <c r="N14" s="405">
        <f t="shared" si="3"/>
        <v>0</v>
      </c>
      <c r="O14" s="403"/>
      <c r="P14" s="404"/>
      <c r="Q14" s="405">
        <f t="shared" si="4"/>
        <v>0</v>
      </c>
    </row>
    <row r="15" spans="1:17" ht="15.75" x14ac:dyDescent="0.25">
      <c r="A15" s="901" t="s">
        <v>164</v>
      </c>
      <c r="B15" s="902"/>
      <c r="C15" s="403"/>
      <c r="D15" s="404"/>
      <c r="E15" s="405">
        <f t="shared" si="0"/>
        <v>0</v>
      </c>
      <c r="F15" s="403"/>
      <c r="G15" s="404"/>
      <c r="H15" s="405">
        <f t="shared" si="1"/>
        <v>0</v>
      </c>
      <c r="I15" s="403"/>
      <c r="J15" s="404"/>
      <c r="K15" s="405">
        <f t="shared" si="2"/>
        <v>0</v>
      </c>
      <c r="L15" s="403"/>
      <c r="M15" s="404"/>
      <c r="N15" s="405">
        <f t="shared" si="3"/>
        <v>0</v>
      </c>
      <c r="O15" s="403"/>
      <c r="P15" s="404"/>
      <c r="Q15" s="405">
        <f t="shared" si="4"/>
        <v>0</v>
      </c>
    </row>
    <row r="16" spans="1:17" ht="15.75" x14ac:dyDescent="0.25">
      <c r="A16" s="889" t="s">
        <v>165</v>
      </c>
      <c r="B16" s="889"/>
      <c r="C16" s="403"/>
      <c r="D16" s="404"/>
      <c r="E16" s="405">
        <f t="shared" si="0"/>
        <v>0</v>
      </c>
      <c r="F16" s="403"/>
      <c r="G16" s="404"/>
      <c r="H16" s="405">
        <f t="shared" si="1"/>
        <v>0</v>
      </c>
      <c r="I16" s="403"/>
      <c r="J16" s="404"/>
      <c r="K16" s="405">
        <f t="shared" si="2"/>
        <v>0</v>
      </c>
      <c r="L16" s="403"/>
      <c r="M16" s="404"/>
      <c r="N16" s="405">
        <f t="shared" si="3"/>
        <v>0</v>
      </c>
      <c r="O16" s="403"/>
      <c r="P16" s="404"/>
      <c r="Q16" s="405">
        <f t="shared" si="4"/>
        <v>0</v>
      </c>
    </row>
    <row r="17" spans="1:17" ht="15.75" x14ac:dyDescent="0.25">
      <c r="A17" s="900" t="s">
        <v>165</v>
      </c>
      <c r="B17" s="900"/>
      <c r="C17" s="403"/>
      <c r="D17" s="404"/>
      <c r="E17" s="405">
        <f t="shared" si="0"/>
        <v>0</v>
      </c>
      <c r="F17" s="403"/>
      <c r="G17" s="404"/>
      <c r="H17" s="405">
        <f t="shared" si="1"/>
        <v>0</v>
      </c>
      <c r="I17" s="403"/>
      <c r="J17" s="404"/>
      <c r="K17" s="405">
        <f t="shared" si="2"/>
        <v>0</v>
      </c>
      <c r="L17" s="403"/>
      <c r="M17" s="404"/>
      <c r="N17" s="405">
        <f t="shared" si="3"/>
        <v>0</v>
      </c>
      <c r="O17" s="403"/>
      <c r="P17" s="404"/>
      <c r="Q17" s="405">
        <f t="shared" si="4"/>
        <v>0</v>
      </c>
    </row>
    <row r="18" spans="1:17" ht="15.75" x14ac:dyDescent="0.25">
      <c r="A18" s="491" t="s">
        <v>165</v>
      </c>
      <c r="B18" s="492"/>
      <c r="C18" s="403"/>
      <c r="D18" s="404"/>
      <c r="E18" s="405">
        <f t="shared" si="0"/>
        <v>0</v>
      </c>
      <c r="F18" s="403"/>
      <c r="G18" s="404"/>
      <c r="H18" s="405">
        <f t="shared" si="1"/>
        <v>0</v>
      </c>
      <c r="I18" s="403"/>
      <c r="J18" s="404"/>
      <c r="K18" s="405">
        <f t="shared" si="2"/>
        <v>0</v>
      </c>
      <c r="L18" s="403"/>
      <c r="M18" s="404"/>
      <c r="N18" s="405">
        <f t="shared" si="3"/>
        <v>0</v>
      </c>
      <c r="O18" s="403"/>
      <c r="P18" s="404"/>
      <c r="Q18" s="405">
        <f t="shared" si="4"/>
        <v>0</v>
      </c>
    </row>
    <row r="19" spans="1:17" ht="16.5" thickBot="1" x14ac:dyDescent="0.3">
      <c r="A19" s="896" t="s">
        <v>165</v>
      </c>
      <c r="B19" s="897"/>
      <c r="C19" s="400"/>
      <c r="D19" s="401"/>
      <c r="E19" s="402">
        <f t="shared" si="0"/>
        <v>0</v>
      </c>
      <c r="F19" s="400"/>
      <c r="G19" s="401"/>
      <c r="H19" s="402">
        <f t="shared" si="1"/>
        <v>0</v>
      </c>
      <c r="I19" s="400"/>
      <c r="J19" s="401"/>
      <c r="K19" s="402">
        <f t="shared" si="2"/>
        <v>0</v>
      </c>
      <c r="L19" s="400"/>
      <c r="M19" s="401"/>
      <c r="N19" s="402">
        <f t="shared" si="3"/>
        <v>0</v>
      </c>
      <c r="O19" s="400"/>
      <c r="P19" s="401"/>
      <c r="Q19" s="402">
        <f t="shared" si="4"/>
        <v>0</v>
      </c>
    </row>
    <row r="20" spans="1:17" ht="17.25" thickTop="1" thickBot="1" x14ac:dyDescent="0.3">
      <c r="A20" s="898" t="s">
        <v>2</v>
      </c>
      <c r="B20" s="899"/>
      <c r="C20" s="406"/>
      <c r="D20" s="407"/>
      <c r="E20" s="395">
        <f>SUM(E9:E19)</f>
        <v>0</v>
      </c>
      <c r="F20" s="406"/>
      <c r="G20" s="407"/>
      <c r="H20" s="208">
        <f>SUM(H9:H19)</f>
        <v>0</v>
      </c>
      <c r="I20" s="406"/>
      <c r="J20" s="407"/>
      <c r="K20" s="208">
        <f>SUM(K9:K19)</f>
        <v>0</v>
      </c>
      <c r="L20" s="406"/>
      <c r="M20" s="407"/>
      <c r="N20" s="209">
        <f>SUM(N9:N19)</f>
        <v>0</v>
      </c>
      <c r="O20" s="406"/>
      <c r="P20" s="407"/>
      <c r="Q20" s="208">
        <f>SUM(Q9:Q19)</f>
        <v>0</v>
      </c>
    </row>
    <row r="21" spans="1:17" ht="15.75" thickTop="1" x14ac:dyDescent="0.25"/>
  </sheetData>
  <sheetProtection algorithmName="SHA-512" hashValue="8QyVOEaVrTp8lY5CQwIYX65O3Ysaa07xcz5kB6fRoLh55AIhD0b40xPGMRw6rHb6wUEwRDBWc9oXONGKdxBi6Q==" saltValue="FFEjkp18wwRacBtudp0DNw==" spinCount="100000" sheet="1" objects="1" scenarios="1"/>
  <mergeCells count="24">
    <mergeCell ref="A2:K2"/>
    <mergeCell ref="O6:Q6"/>
    <mergeCell ref="O7:Q7"/>
    <mergeCell ref="F6:H6"/>
    <mergeCell ref="F7:H7"/>
    <mergeCell ref="I6:K6"/>
    <mergeCell ref="I7:K7"/>
    <mergeCell ref="L6:N6"/>
    <mergeCell ref="L7:N7"/>
    <mergeCell ref="F4:G4"/>
    <mergeCell ref="A4:B4"/>
    <mergeCell ref="A19:B19"/>
    <mergeCell ref="A20:B20"/>
    <mergeCell ref="A17:B17"/>
    <mergeCell ref="A11:B11"/>
    <mergeCell ref="A12:B12"/>
    <mergeCell ref="A13:B13"/>
    <mergeCell ref="A14:B14"/>
    <mergeCell ref="A15:B15"/>
    <mergeCell ref="A8:B8"/>
    <mergeCell ref="A16:B16"/>
    <mergeCell ref="C6:E6"/>
    <mergeCell ref="A7:B7"/>
    <mergeCell ref="C7:E7"/>
  </mergeCells>
  <conditionalFormatting sqref="C9:C19">
    <cfRule type="cellIs" dxfId="36" priority="19" operator="greaterThan">
      <formula>$C$7</formula>
    </cfRule>
  </conditionalFormatting>
  <conditionalFormatting sqref="D9:D19">
    <cfRule type="cellIs" dxfId="35" priority="18" operator="greaterThan">
      <formula>$C$4</formula>
    </cfRule>
  </conditionalFormatting>
  <conditionalFormatting sqref="P9:P19">
    <cfRule type="cellIs" dxfId="34" priority="1" operator="greaterThan">
      <formula>$C$4</formula>
    </cfRule>
  </conditionalFormatting>
  <conditionalFormatting sqref="F9:F19">
    <cfRule type="cellIs" dxfId="33" priority="8" operator="greaterThan">
      <formula>$C$7</formula>
    </cfRule>
  </conditionalFormatting>
  <conditionalFormatting sqref="G9:G19">
    <cfRule type="cellIs" dxfId="32" priority="7" operator="greaterThan">
      <formula>$C$4</formula>
    </cfRule>
  </conditionalFormatting>
  <conditionalFormatting sqref="I9:I19">
    <cfRule type="cellIs" dxfId="31" priority="6" operator="greaterThan">
      <formula>$C$7</formula>
    </cfRule>
  </conditionalFormatting>
  <conditionalFormatting sqref="J9:J19">
    <cfRule type="cellIs" dxfId="30" priority="5" operator="greaterThan">
      <formula>$C$4</formula>
    </cfRule>
  </conditionalFormatting>
  <conditionalFormatting sqref="L9:L19">
    <cfRule type="cellIs" dxfId="29" priority="4" operator="greaterThan">
      <formula>$C$7</formula>
    </cfRule>
  </conditionalFormatting>
  <conditionalFormatting sqref="M9:M19">
    <cfRule type="cellIs" dxfId="28" priority="3" operator="greaterThan">
      <formula>$C$4</formula>
    </cfRule>
  </conditionalFormatting>
  <conditionalFormatting sqref="O9:O19">
    <cfRule type="cellIs" dxfId="27" priority="2" operator="greaterThan">
      <formula>$C$7</formula>
    </cfRule>
  </conditionalFormatting>
  <dataValidations count="1">
    <dataValidation type="whole" errorStyle="warning" operator="lessThanOrEqual" allowBlank="1" showInputMessage="1" showErrorMessage="1" errorTitle="Erreur:Durée Maximale du projet " error="Notez que la durée maximale du projet CRIBIQ ne peut pas dépasser 3 ans, soit 156 semaines.  " sqref="C4" xr:uid="{00000000-0002-0000-0400-000000000000}">
      <formula1>156</formula1>
    </dataValidation>
  </dataValidations>
  <pageMargins left="0.7" right="0.7" top="0.75" bottom="0.75" header="0.3" footer="0.3"/>
  <pageSetup scale="3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O27"/>
  <sheetViews>
    <sheetView zoomScale="88" zoomScaleNormal="88" zoomScaleSheetLayoutView="93" workbookViewId="0">
      <selection activeCell="E11" sqref="E11"/>
    </sheetView>
  </sheetViews>
  <sheetFormatPr baseColWidth="10" defaultRowHeight="15" x14ac:dyDescent="0.25"/>
  <cols>
    <col min="1" max="1" width="70.140625" customWidth="1"/>
    <col min="2" max="2" width="19" customWidth="1"/>
    <col min="7" max="7" width="25.85546875" customWidth="1"/>
    <col min="8" max="8" width="14" customWidth="1"/>
    <col min="9" max="10" width="13.5703125" customWidth="1"/>
    <col min="11" max="11" width="13.42578125" customWidth="1"/>
    <col min="12" max="12" width="13.85546875" customWidth="1"/>
    <col min="13" max="13" width="16.140625" customWidth="1"/>
    <col min="14" max="14" width="18.85546875" customWidth="1"/>
    <col min="15" max="15" width="14.28515625" customWidth="1"/>
  </cols>
  <sheetData>
    <row r="1" spans="1:15" ht="85.5" customHeight="1" thickBot="1" x14ac:dyDescent="0.3">
      <c r="A1" s="918" t="s">
        <v>290</v>
      </c>
      <c r="B1" s="919"/>
      <c r="C1" s="919"/>
      <c r="D1" s="919"/>
      <c r="E1" s="919"/>
      <c r="F1" s="920"/>
      <c r="I1" t="s">
        <v>193</v>
      </c>
    </row>
    <row r="2" spans="1:15" ht="12.75" customHeight="1" x14ac:dyDescent="0.25">
      <c r="A2" s="4"/>
      <c r="B2" s="4"/>
      <c r="C2" s="4"/>
      <c r="D2" s="4"/>
      <c r="E2" s="4"/>
      <c r="F2" s="4"/>
    </row>
    <row r="3" spans="1:15" ht="51.75" customHeight="1" x14ac:dyDescent="0.25">
      <c r="A3" s="921" t="s">
        <v>243</v>
      </c>
      <c r="B3" s="921"/>
      <c r="C3" s="921"/>
      <c r="D3" s="921"/>
      <c r="E3" s="921"/>
      <c r="F3" s="921"/>
      <c r="H3" s="925" t="s">
        <v>192</v>
      </c>
      <c r="I3" s="925"/>
      <c r="J3" s="925"/>
      <c r="K3" s="925"/>
      <c r="L3" s="925"/>
      <c r="M3" s="925"/>
      <c r="N3" s="925"/>
      <c r="O3" s="925"/>
    </row>
    <row r="4" spans="1:15" ht="15.75" thickBot="1" x14ac:dyDescent="0.3"/>
    <row r="5" spans="1:15" ht="22.5" thickTop="1" thickBot="1" x14ac:dyDescent="0.4">
      <c r="A5" s="583" t="s">
        <v>59</v>
      </c>
      <c r="B5" s="584"/>
      <c r="G5" s="234"/>
      <c r="H5" s="597" t="str">
        <f>'Form. A1- Partenaires'!B32</f>
        <v>IRPQ</v>
      </c>
      <c r="I5" s="597" t="str">
        <f>'Form. A1- Partenaires'!B33</f>
        <v>IRPQ</v>
      </c>
      <c r="J5" s="597" t="str">
        <f>'Form. A1- Partenaires'!B34</f>
        <v>IRPQ</v>
      </c>
      <c r="K5" s="597" t="str">
        <f>'Form. A1- Partenaires'!B35</f>
        <v>IRPQ</v>
      </c>
      <c r="L5" s="597" t="str">
        <f>'Form. A1- Partenaires'!B36</f>
        <v>IRPQ</v>
      </c>
      <c r="M5" s="235"/>
      <c r="N5" s="236"/>
    </row>
    <row r="6" spans="1:15" ht="33" customHeight="1" thickTop="1" thickBot="1" x14ac:dyDescent="0.4">
      <c r="A6" s="585" t="s">
        <v>60</v>
      </c>
      <c r="B6" s="586">
        <f>'Form. A2- Ventil. Coûts directs'!R5</f>
        <v>0</v>
      </c>
      <c r="G6" s="233"/>
      <c r="H6" s="598">
        <f>'Form. A1- Partenaires'!F32</f>
        <v>0</v>
      </c>
      <c r="I6" s="598">
        <f>'Form. A1- Partenaires'!F33</f>
        <v>0</v>
      </c>
      <c r="J6" s="598">
        <f>'Form. A1- Partenaires'!F34</f>
        <v>0</v>
      </c>
      <c r="K6" s="598">
        <f>'Form. A1- Partenaires'!F35</f>
        <v>0</v>
      </c>
      <c r="L6" s="598">
        <f>'Form. A1- Partenaires'!F36</f>
        <v>0</v>
      </c>
      <c r="M6" s="599" t="s">
        <v>244</v>
      </c>
      <c r="N6" s="599" t="s">
        <v>195</v>
      </c>
    </row>
    <row r="7" spans="1:15" ht="21.75" thickTop="1" x14ac:dyDescent="0.35">
      <c r="A7" s="585" t="s">
        <v>62</v>
      </c>
      <c r="B7" s="586">
        <f>'Form. A2- Ventil. Coûts directs'!R15</f>
        <v>0</v>
      </c>
      <c r="G7" s="595" t="str">
        <f>'Form. A1- Partenaires'!B13</f>
        <v>Industriel 1</v>
      </c>
      <c r="H7" s="493">
        <f>'Form. A3- Montage financier'!E43</f>
        <v>0</v>
      </c>
      <c r="I7" s="493">
        <f>'Form. A3- Montage financier'!G43</f>
        <v>0</v>
      </c>
      <c r="J7" s="493">
        <f>'Form. A3- Montage financier'!I43</f>
        <v>0</v>
      </c>
      <c r="K7" s="493">
        <f>'Form. A3- Montage financier'!K43</f>
        <v>0</v>
      </c>
      <c r="L7" s="493">
        <f>'Form. A3- Montage financier'!M43</f>
        <v>0</v>
      </c>
      <c r="M7" s="493">
        <f>SUM(H7:L7)</f>
        <v>0</v>
      </c>
      <c r="N7" s="922">
        <f>SUM(M7:M16)</f>
        <v>0</v>
      </c>
    </row>
    <row r="8" spans="1:15" ht="21" x14ac:dyDescent="0.35">
      <c r="A8" s="585" t="s">
        <v>225</v>
      </c>
      <c r="B8" s="586">
        <f>'Form. A2- Ventil. Coûts directs'!R21</f>
        <v>0</v>
      </c>
      <c r="G8" s="596" t="str">
        <f>'Form. A1- Partenaires'!B14</f>
        <v>Industriel 2</v>
      </c>
      <c r="H8" s="495">
        <f>'Form. A3- Montage financier'!E50</f>
        <v>0</v>
      </c>
      <c r="I8" s="495">
        <f>'Form. A3- Montage financier'!G50</f>
        <v>0</v>
      </c>
      <c r="J8" s="495">
        <f>'Form. A3- Montage financier'!I50</f>
        <v>0</v>
      </c>
      <c r="K8" s="495">
        <f>'Form. A3- Montage financier'!K50</f>
        <v>0</v>
      </c>
      <c r="L8" s="495">
        <f>'Form. A3- Montage financier'!M50</f>
        <v>0</v>
      </c>
      <c r="M8" s="495">
        <f t="shared" ref="M8:M17" si="0">SUM(H8:L8)</f>
        <v>0</v>
      </c>
      <c r="N8" s="923"/>
    </row>
    <row r="9" spans="1:15" ht="21" x14ac:dyDescent="0.35">
      <c r="A9" s="585" t="s">
        <v>324</v>
      </c>
      <c r="B9" s="586">
        <f>'Form. A2- Ventil. Coûts directs'!R29</f>
        <v>0</v>
      </c>
      <c r="G9" s="596" t="str">
        <f>'Form. A1- Partenaires'!B15</f>
        <v>Industriel 3</v>
      </c>
      <c r="H9" s="495">
        <f>'Form. A3- Montage financier'!E57</f>
        <v>0</v>
      </c>
      <c r="I9" s="495">
        <f>'Form. A3- Montage financier'!G57</f>
        <v>0</v>
      </c>
      <c r="J9" s="495">
        <f>'Form. A3- Montage financier'!I57</f>
        <v>0</v>
      </c>
      <c r="K9" s="495">
        <f>'Form. A3- Montage financier'!K57</f>
        <v>0</v>
      </c>
      <c r="L9" s="495">
        <f>'Form. A3- Montage financier'!M57</f>
        <v>0</v>
      </c>
      <c r="M9" s="495">
        <f t="shared" si="0"/>
        <v>0</v>
      </c>
      <c r="N9" s="923"/>
    </row>
    <row r="10" spans="1:15" ht="21" x14ac:dyDescent="0.35">
      <c r="A10" s="585" t="s">
        <v>191</v>
      </c>
      <c r="B10" s="586">
        <f>'Form. A2- Ventil. Coûts directs'!R43</f>
        <v>0</v>
      </c>
      <c r="G10" s="596" t="str">
        <f>'Form. A1- Partenaires'!B16</f>
        <v>Industriel 4</v>
      </c>
      <c r="H10" s="495">
        <f>'Form. A3- Montage financier'!E67</f>
        <v>0</v>
      </c>
      <c r="I10" s="495">
        <f>'Form. A3- Montage financier'!G67</f>
        <v>0</v>
      </c>
      <c r="J10" s="495">
        <f>'Form. A3- Montage financier'!I67</f>
        <v>0</v>
      </c>
      <c r="K10" s="495">
        <f>'Form. A3- Montage financier'!K67</f>
        <v>0</v>
      </c>
      <c r="L10" s="495">
        <f>'Form. A3- Montage financier'!M67</f>
        <v>0</v>
      </c>
      <c r="M10" s="495">
        <f t="shared" si="0"/>
        <v>0</v>
      </c>
      <c r="N10" s="923"/>
    </row>
    <row r="11" spans="1:15" ht="21" x14ac:dyDescent="0.35">
      <c r="A11" s="587" t="s">
        <v>61</v>
      </c>
      <c r="B11" s="588">
        <f>B6+B7+B8+B9+B10</f>
        <v>0</v>
      </c>
      <c r="C11" s="44" t="str">
        <f>IF(B11=B8+B7+B6+B9+B10,"", "Équilibrer d'abord le budget au formulaire A3")</f>
        <v/>
      </c>
      <c r="E11" s="44"/>
      <c r="F11" s="44"/>
      <c r="G11" s="596" t="str">
        <f>'Form. A1- Partenaires'!B17</f>
        <v>Industriel 5</v>
      </c>
      <c r="H11" s="495">
        <f>'Form. A3- Montage financier'!E74</f>
        <v>0</v>
      </c>
      <c r="I11" s="495">
        <f>'Form. A3- Montage financier'!G74</f>
        <v>0</v>
      </c>
      <c r="J11" s="495">
        <f>'Form. A3- Montage financier'!I74</f>
        <v>0</v>
      </c>
      <c r="K11" s="495">
        <f>'Form. A3- Montage financier'!K74</f>
        <v>0</v>
      </c>
      <c r="L11" s="495">
        <f>'Form. A3- Montage financier'!M74</f>
        <v>0</v>
      </c>
      <c r="M11" s="495">
        <f t="shared" si="0"/>
        <v>0</v>
      </c>
      <c r="N11" s="923"/>
    </row>
    <row r="12" spans="1:15" ht="21" x14ac:dyDescent="0.35">
      <c r="A12" s="585" t="s">
        <v>65</v>
      </c>
      <c r="B12" s="589" t="e">
        <f>IF(AND('Form. A3- Montage financier'!D5="OK",'Form. A3- Montage financier'!F9="OK"),B11/'Form. A3- Montage financier'!B4:C4,0)</f>
        <v>#DIV/0!</v>
      </c>
      <c r="C12" s="44"/>
      <c r="E12" s="44"/>
      <c r="F12" s="44"/>
      <c r="G12" s="596" t="str">
        <f>'Form. A1- Partenaires'!B18</f>
        <v>Industriel 6</v>
      </c>
      <c r="H12" s="495">
        <f>'Form. A3- Montage financier'!E81</f>
        <v>0</v>
      </c>
      <c r="I12" s="495">
        <f>'Form. A3- Montage financier'!G81</f>
        <v>0</v>
      </c>
      <c r="J12" s="495">
        <f>'Form. A3- Montage financier'!I81</f>
        <v>0</v>
      </c>
      <c r="K12" s="495">
        <f>'Form. A3- Montage financier'!K81</f>
        <v>0</v>
      </c>
      <c r="L12" s="495">
        <f>'Form. A3- Montage financier'!M81</f>
        <v>0</v>
      </c>
      <c r="M12" s="495">
        <f t="shared" si="0"/>
        <v>0</v>
      </c>
      <c r="N12" s="923"/>
    </row>
    <row r="13" spans="1:15" ht="21.75" thickBot="1" x14ac:dyDescent="0.4">
      <c r="A13" s="585" t="s">
        <v>205</v>
      </c>
      <c r="B13" s="586">
        <f>'Form. A3- Montage financier'!B21:C21</f>
        <v>0</v>
      </c>
      <c r="C13" s="44"/>
      <c r="E13" s="44"/>
      <c r="F13" s="44"/>
      <c r="G13" s="596" t="str">
        <f>'Form. A1- Partenaires'!B19</f>
        <v>Industriel 7</v>
      </c>
      <c r="H13" s="495">
        <f>'Form. A3- Montage financier'!E88</f>
        <v>0</v>
      </c>
      <c r="I13" s="495">
        <f>'Form. A3- Montage financier'!G88</f>
        <v>0</v>
      </c>
      <c r="J13" s="495">
        <f>'Form. A3- Montage financier'!I88</f>
        <v>0</v>
      </c>
      <c r="K13" s="495">
        <f>'Form. A3- Montage financier'!K88</f>
        <v>0</v>
      </c>
      <c r="L13" s="495">
        <f>'Form. A3- Montage financier'!M88</f>
        <v>0</v>
      </c>
      <c r="M13" s="495">
        <f t="shared" si="0"/>
        <v>0</v>
      </c>
      <c r="N13" s="923"/>
    </row>
    <row r="14" spans="1:15" ht="21" hidden="1" x14ac:dyDescent="0.35">
      <c r="A14" s="381"/>
      <c r="B14" s="382"/>
      <c r="C14" s="44"/>
      <c r="E14" s="44"/>
      <c r="F14" s="44"/>
      <c r="G14" s="494" t="str">
        <f>'Form. A1- Partenaires'!B20</f>
        <v>Industriel 8</v>
      </c>
      <c r="H14" s="495">
        <f>'Form. A3- Montage financier'!E98</f>
        <v>0</v>
      </c>
      <c r="I14" s="495">
        <f>'Form. A3- Montage financier'!G98</f>
        <v>0</v>
      </c>
      <c r="J14" s="495">
        <f>'Form. A3- Montage financier'!I98</f>
        <v>0</v>
      </c>
      <c r="K14" s="495">
        <f>'Form. A3- Montage financier'!K98</f>
        <v>0</v>
      </c>
      <c r="L14" s="495">
        <f>'Form. A3- Montage financier'!M98</f>
        <v>0</v>
      </c>
      <c r="M14" s="495">
        <f t="shared" si="0"/>
        <v>0</v>
      </c>
      <c r="N14" s="923"/>
    </row>
    <row r="15" spans="1:15" ht="21" hidden="1" x14ac:dyDescent="0.35">
      <c r="B15" s="383"/>
      <c r="C15" s="44"/>
      <c r="E15" s="44"/>
      <c r="F15" s="44"/>
      <c r="G15" s="494" t="str">
        <f>'Form. A1- Partenaires'!B21</f>
        <v>Industriel 9</v>
      </c>
      <c r="H15" s="495">
        <f>'Form. A3- Montage financier'!E105</f>
        <v>0</v>
      </c>
      <c r="I15" s="495">
        <f>'Form. A3- Montage financier'!G105</f>
        <v>0</v>
      </c>
      <c r="J15" s="495">
        <f>'Form. A3- Montage financier'!I105</f>
        <v>0</v>
      </c>
      <c r="K15" s="495">
        <f>'Form. A3- Montage financier'!K105</f>
        <v>0</v>
      </c>
      <c r="L15" s="495">
        <f>'Form. A3- Montage financier'!M105</f>
        <v>0</v>
      </c>
      <c r="M15" s="495">
        <f t="shared" si="0"/>
        <v>0</v>
      </c>
      <c r="N15" s="923"/>
    </row>
    <row r="16" spans="1:15" ht="21.75" hidden="1" thickBot="1" x14ac:dyDescent="0.4">
      <c r="A16" s="384"/>
      <c r="B16" s="383"/>
      <c r="C16" s="44"/>
      <c r="E16" s="44"/>
      <c r="F16" s="44"/>
      <c r="G16" s="496" t="str">
        <f>'Form. A1- Partenaires'!B22</f>
        <v>Industriel 10</v>
      </c>
      <c r="H16" s="497">
        <f>'Form. A3- Montage financier'!E112</f>
        <v>0</v>
      </c>
      <c r="I16" s="497">
        <f>'Form. A3- Montage financier'!G112</f>
        <v>0</v>
      </c>
      <c r="J16" s="497">
        <f>'Form. A3- Montage financier'!I112</f>
        <v>0</v>
      </c>
      <c r="K16" s="497">
        <f>'Form. A3- Montage financier'!K112</f>
        <v>0</v>
      </c>
      <c r="L16" s="497">
        <f>'Form. A3- Montage financier'!M112</f>
        <v>0</v>
      </c>
      <c r="M16" s="497">
        <f t="shared" si="0"/>
        <v>0</v>
      </c>
      <c r="N16" s="924"/>
    </row>
    <row r="17" spans="1:14" ht="22.5" thickTop="1" thickBot="1" x14ac:dyDescent="0.4">
      <c r="A17" s="385"/>
      <c r="B17" s="386"/>
      <c r="G17" s="498" t="s">
        <v>128</v>
      </c>
      <c r="H17" s="499">
        <f>IF('Form. A1- Partenaires'!C32="Université",'Form. A3- Montage financier'!D21*'Form. A4- Calcul des FIR-CRIBIQ'!B12*27%,0)</f>
        <v>0</v>
      </c>
      <c r="I17" s="499">
        <f>IF('Form. A1- Partenaires'!C33="Université",'Form. A3- Montage financier'!F21*'Form. A4- Calcul des FIR-CRIBIQ'!B12*27%,0)</f>
        <v>0</v>
      </c>
      <c r="J17" s="499">
        <f>IF('Form. A1- Partenaires'!C34="Université",'Form. A3- Montage financier'!H21*'Form. A4- Calcul des FIR-CRIBIQ'!B12*27%,0)</f>
        <v>0</v>
      </c>
      <c r="K17" s="499">
        <f>IF('Form. A1- Partenaires'!C35="Université",'Form. A3- Montage financier'!J21*'Form. A4- Calcul des FIR-CRIBIQ'!B12*27%,0)</f>
        <v>0</v>
      </c>
      <c r="L17" s="499">
        <f>IF('Form. A1- Partenaires'!C36="Université",'Form. A3- Montage financier'!L21*'Form. A4- Calcul des FIR-CRIBIQ'!B12*27%,0)</f>
        <v>0</v>
      </c>
      <c r="M17" s="499">
        <f t="shared" si="0"/>
        <v>0</v>
      </c>
      <c r="N17" s="237">
        <f t="shared" ref="N17" si="1">M17</f>
        <v>0</v>
      </c>
    </row>
    <row r="18" spans="1:14" ht="22.5" thickTop="1" thickBot="1" x14ac:dyDescent="0.4">
      <c r="A18" s="385"/>
      <c r="B18" s="387"/>
      <c r="G18" s="600" t="s">
        <v>156</v>
      </c>
      <c r="H18" s="601">
        <f>SUM(H7:H17)</f>
        <v>0</v>
      </c>
      <c r="I18" s="601">
        <f t="shared" ref="I18:L18" si="2">SUM(I7:I17)</f>
        <v>0</v>
      </c>
      <c r="J18" s="601">
        <f t="shared" si="2"/>
        <v>0</v>
      </c>
      <c r="K18" s="601">
        <f t="shared" si="2"/>
        <v>0</v>
      </c>
      <c r="L18" s="601">
        <f t="shared" si="2"/>
        <v>0</v>
      </c>
    </row>
    <row r="19" spans="1:14" ht="15.75" thickTop="1" x14ac:dyDescent="0.25"/>
    <row r="20" spans="1:14" ht="45.6" customHeight="1" x14ac:dyDescent="0.3">
      <c r="A20" s="501" t="s">
        <v>319</v>
      </c>
      <c r="B20" s="501"/>
      <c r="C20" s="501"/>
      <c r="D20" s="501"/>
      <c r="E20" s="501"/>
      <c r="F20" s="501"/>
      <c r="G20" s="49"/>
      <c r="H20" s="49"/>
      <c r="I20" s="49"/>
      <c r="J20" s="49"/>
      <c r="K20" s="49"/>
      <c r="L20" s="49"/>
      <c r="M20" s="49"/>
    </row>
    <row r="21" spans="1:14" ht="15" customHeight="1" x14ac:dyDescent="0.3">
      <c r="A21" s="501"/>
      <c r="B21" s="501"/>
      <c r="C21" s="501"/>
      <c r="D21" s="501"/>
      <c r="E21" s="501"/>
      <c r="F21" s="501"/>
      <c r="G21" s="49"/>
      <c r="H21" s="49"/>
      <c r="I21" s="49"/>
      <c r="J21" s="49"/>
      <c r="K21" s="49"/>
      <c r="L21" s="49"/>
      <c r="M21" s="49"/>
    </row>
    <row r="22" spans="1:14" x14ac:dyDescent="0.25">
      <c r="A22" s="411"/>
    </row>
    <row r="27" spans="1:14" x14ac:dyDescent="0.25">
      <c r="A27" s="500"/>
    </row>
  </sheetData>
  <sheetProtection algorithmName="SHA-512" hashValue="rapiQ0stwrLyqZefQ4GN2wtnH8xVJ2EJ840BZ0B73jq+H7PfV6hzKbSmLtlBqn/VuVotVVAz+bjoHHWt8S8ZTg==" saltValue="h4nRhsiVrSO9NSxZGyqdUA==" spinCount="100000" sheet="1" objects="1" scenarios="1"/>
  <mergeCells count="4">
    <mergeCell ref="A1:F1"/>
    <mergeCell ref="A3:F3"/>
    <mergeCell ref="N7:N16"/>
    <mergeCell ref="H3:O3"/>
  </mergeCells>
  <pageMargins left="0.7" right="0.7" top="0.75" bottom="0.75" header="0.3" footer="0.3"/>
  <pageSetup paperSize="9" scale="31" orientation="portrait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L14"/>
  <sheetViews>
    <sheetView zoomScale="82" zoomScaleNormal="82" zoomScaleSheetLayoutView="100" workbookViewId="0">
      <selection activeCell="P2" sqref="P2"/>
    </sheetView>
  </sheetViews>
  <sheetFormatPr baseColWidth="10" defaultRowHeight="15" x14ac:dyDescent="0.25"/>
  <cols>
    <col min="1" max="1" width="59.140625" customWidth="1"/>
    <col min="2" max="5" width="19.140625" customWidth="1"/>
    <col min="6" max="6" width="19.140625" hidden="1" customWidth="1"/>
    <col min="7" max="11" width="23.140625" hidden="1" customWidth="1"/>
    <col min="12" max="12" width="19.140625" hidden="1" customWidth="1"/>
  </cols>
  <sheetData>
    <row r="1" spans="1:12" ht="38.25" customHeight="1" thickBot="1" x14ac:dyDescent="0.3">
      <c r="A1" s="926" t="s">
        <v>245</v>
      </c>
      <c r="B1" s="926"/>
      <c r="C1" s="926"/>
      <c r="D1" s="926"/>
      <c r="E1" s="926"/>
      <c r="F1" s="412"/>
      <c r="G1" s="380"/>
      <c r="H1" s="380"/>
      <c r="I1" s="380"/>
      <c r="J1" s="380"/>
      <c r="K1" s="380"/>
      <c r="L1" s="380"/>
    </row>
    <row r="2" spans="1:12" ht="58.5" customHeight="1" thickBot="1" x14ac:dyDescent="0.3">
      <c r="A2" s="590" t="s">
        <v>56</v>
      </c>
      <c r="B2" s="591" t="s">
        <v>2</v>
      </c>
      <c r="C2" s="592" t="str">
        <f>'Form. A1- Partenaires'!B13</f>
        <v>Industriel 1</v>
      </c>
      <c r="D2" s="593" t="str">
        <f>'Form. A1- Partenaires'!B14</f>
        <v>Industriel 2</v>
      </c>
      <c r="E2" s="593" t="str">
        <f>'Form. A1- Partenaires'!B15</f>
        <v>Industriel 3</v>
      </c>
      <c r="F2" s="24" t="str">
        <f>'Form. A1- Partenaires'!B16</f>
        <v>Industriel 4</v>
      </c>
      <c r="G2" s="414" t="str">
        <f>'Form. A1- Partenaires'!B17</f>
        <v>Industriel 5</v>
      </c>
      <c r="H2" s="416" t="str">
        <f>'Form. A1- Partenaires'!B18</f>
        <v>Industriel 6</v>
      </c>
      <c r="I2" s="416" t="str">
        <f>'Form. A1- Partenaires'!B19</f>
        <v>Industriel 7</v>
      </c>
      <c r="J2" s="416" t="str">
        <f>'Form. A1- Partenaires'!B20</f>
        <v>Industriel 8</v>
      </c>
      <c r="K2" s="416" t="str">
        <f>'Form. A1- Partenaires'!B21</f>
        <v>Industriel 9</v>
      </c>
      <c r="L2" s="415" t="str">
        <f>'Form. A1- Partenaires'!B22</f>
        <v>Industriel 10</v>
      </c>
    </row>
    <row r="3" spans="1:12" ht="44.25" customHeight="1" x14ac:dyDescent="0.25">
      <c r="A3" s="413" t="s">
        <v>246</v>
      </c>
      <c r="B3" s="9">
        <f t="shared" ref="B3:B11" si="0">SUM(C3:L3)</f>
        <v>0</v>
      </c>
      <c r="C3" s="475">
        <v>0</v>
      </c>
      <c r="D3" s="476">
        <v>0</v>
      </c>
      <c r="E3" s="476">
        <v>0</v>
      </c>
      <c r="F3" s="476">
        <v>0</v>
      </c>
      <c r="G3" s="477">
        <v>0</v>
      </c>
      <c r="H3" s="477">
        <v>0</v>
      </c>
      <c r="I3" s="477">
        <v>0</v>
      </c>
      <c r="J3" s="477">
        <v>0</v>
      </c>
      <c r="K3" s="477">
        <v>0</v>
      </c>
      <c r="L3" s="478">
        <v>0</v>
      </c>
    </row>
    <row r="4" spans="1:12" ht="44.25" customHeight="1" x14ac:dyDescent="0.25">
      <c r="A4" s="52" t="s">
        <v>246</v>
      </c>
      <c r="B4" s="10">
        <f t="shared" si="0"/>
        <v>0</v>
      </c>
      <c r="C4" s="479"/>
      <c r="D4" s="480"/>
      <c r="E4" s="480"/>
      <c r="F4" s="480"/>
      <c r="G4" s="481"/>
      <c r="H4" s="481"/>
      <c r="I4" s="481"/>
      <c r="J4" s="481"/>
      <c r="K4" s="481"/>
      <c r="L4" s="482"/>
    </row>
    <row r="5" spans="1:12" ht="44.25" customHeight="1" x14ac:dyDescent="0.25">
      <c r="A5" s="52" t="s">
        <v>246</v>
      </c>
      <c r="B5" s="10">
        <f t="shared" si="0"/>
        <v>0</v>
      </c>
      <c r="C5" s="479"/>
      <c r="D5" s="480"/>
      <c r="E5" s="480"/>
      <c r="F5" s="480"/>
      <c r="G5" s="481"/>
      <c r="H5" s="481"/>
      <c r="I5" s="481"/>
      <c r="J5" s="481"/>
      <c r="K5" s="481"/>
      <c r="L5" s="482"/>
    </row>
    <row r="6" spans="1:12" ht="44.25" customHeight="1" x14ac:dyDescent="0.25">
      <c r="A6" s="52" t="s">
        <v>246</v>
      </c>
      <c r="B6" s="10">
        <f t="shared" si="0"/>
        <v>0</v>
      </c>
      <c r="C6" s="479"/>
      <c r="D6" s="480"/>
      <c r="E6" s="480"/>
      <c r="F6" s="480"/>
      <c r="G6" s="481"/>
      <c r="H6" s="481"/>
      <c r="I6" s="481"/>
      <c r="J6" s="481"/>
      <c r="K6" s="481"/>
      <c r="L6" s="482"/>
    </row>
    <row r="7" spans="1:12" ht="44.25" customHeight="1" x14ac:dyDescent="0.25">
      <c r="A7" s="52" t="s">
        <v>246</v>
      </c>
      <c r="B7" s="10">
        <f t="shared" si="0"/>
        <v>0</v>
      </c>
      <c r="C7" s="479"/>
      <c r="D7" s="480"/>
      <c r="E7" s="480"/>
      <c r="F7" s="480"/>
      <c r="G7" s="481"/>
      <c r="H7" s="481"/>
      <c r="I7" s="481"/>
      <c r="J7" s="481"/>
      <c r="K7" s="481"/>
      <c r="L7" s="482"/>
    </row>
    <row r="8" spans="1:12" ht="44.25" customHeight="1" x14ac:dyDescent="0.25">
      <c r="A8" s="52" t="s">
        <v>246</v>
      </c>
      <c r="B8" s="10">
        <f t="shared" si="0"/>
        <v>0</v>
      </c>
      <c r="C8" s="479"/>
      <c r="D8" s="480"/>
      <c r="E8" s="480"/>
      <c r="F8" s="480"/>
      <c r="G8" s="481"/>
      <c r="H8" s="481"/>
      <c r="I8" s="481"/>
      <c r="J8" s="481"/>
      <c r="K8" s="481"/>
      <c r="L8" s="482"/>
    </row>
    <row r="9" spans="1:12" ht="44.25" customHeight="1" x14ac:dyDescent="0.25">
      <c r="A9" s="52" t="s">
        <v>246</v>
      </c>
      <c r="B9" s="10">
        <f t="shared" si="0"/>
        <v>0</v>
      </c>
      <c r="C9" s="479"/>
      <c r="D9" s="480"/>
      <c r="E9" s="480"/>
      <c r="F9" s="480"/>
      <c r="G9" s="481"/>
      <c r="H9" s="481"/>
      <c r="I9" s="481"/>
      <c r="J9" s="481"/>
      <c r="K9" s="481"/>
      <c r="L9" s="482"/>
    </row>
    <row r="10" spans="1:12" ht="44.25" customHeight="1" x14ac:dyDescent="0.25">
      <c r="A10" s="52" t="s">
        <v>246</v>
      </c>
      <c r="B10" s="10">
        <f t="shared" si="0"/>
        <v>0</v>
      </c>
      <c r="C10" s="479"/>
      <c r="D10" s="480"/>
      <c r="E10" s="480"/>
      <c r="F10" s="480"/>
      <c r="G10" s="481"/>
      <c r="H10" s="481"/>
      <c r="I10" s="481"/>
      <c r="J10" s="481"/>
      <c r="K10" s="481"/>
      <c r="L10" s="482"/>
    </row>
    <row r="11" spans="1:12" ht="44.25" customHeight="1" thickBot="1" x14ac:dyDescent="0.3">
      <c r="A11" s="52" t="s">
        <v>246</v>
      </c>
      <c r="B11" s="11">
        <f t="shared" si="0"/>
        <v>0</v>
      </c>
      <c r="C11" s="483"/>
      <c r="D11" s="484"/>
      <c r="E11" s="484"/>
      <c r="F11" s="484"/>
      <c r="G11" s="485"/>
      <c r="H11" s="485"/>
      <c r="I11" s="485"/>
      <c r="J11" s="485"/>
      <c r="K11" s="485"/>
      <c r="L11" s="486"/>
    </row>
    <row r="12" spans="1:12" ht="17.25" thickTop="1" thickBot="1" x14ac:dyDescent="0.3">
      <c r="A12" s="594" t="s">
        <v>0</v>
      </c>
      <c r="B12" s="25">
        <f t="shared" ref="B12:L12" si="1">SUM(B3:B11)</f>
        <v>0</v>
      </c>
      <c r="C12" s="26">
        <f t="shared" si="1"/>
        <v>0</v>
      </c>
      <c r="D12" s="27">
        <f t="shared" si="1"/>
        <v>0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8">
        <f t="shared" si="1"/>
        <v>0</v>
      </c>
    </row>
    <row r="13" spans="1:12" ht="47.25" customHeight="1" thickBot="1" x14ac:dyDescent="0.3">
      <c r="A13" s="31" t="s">
        <v>206</v>
      </c>
      <c r="B13" s="32">
        <f>B12+'Form. A3- Montage financier'!B119:C119</f>
        <v>0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</row>
    <row r="14" spans="1:12" x14ac:dyDescent="0.25">
      <c r="A14" s="20" t="s">
        <v>48</v>
      </c>
    </row>
  </sheetData>
  <sheetProtection algorithmName="SHA-512" hashValue="191yQ+TW5s6aCwP7+LwIKYarJp6B9CWlT+KU3uvT76DAu7UBqWfkA1Q9BSy/j5n6TdaD2bWY2EhnMPnXqc+PlA==" saltValue="ond9JpNrwOe6iAoJHYFvcw==" spinCount="100000" sheet="1" objects="1" scenarios="1"/>
  <mergeCells count="1">
    <mergeCell ref="A1:E1"/>
  </mergeCells>
  <pageMargins left="0.7" right="0.7" top="0.75" bottom="0.75" header="0.3" footer="0.3"/>
  <pageSetup scale="51" orientation="landscape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N66"/>
  <sheetViews>
    <sheetView zoomScaleNormal="100" zoomScaleSheetLayoutView="130" workbookViewId="0">
      <selection activeCell="I31" sqref="I31"/>
    </sheetView>
  </sheetViews>
  <sheetFormatPr baseColWidth="10" defaultRowHeight="15" x14ac:dyDescent="0.25"/>
  <cols>
    <col min="1" max="1" width="18.5703125" customWidth="1"/>
    <col min="2" max="2" width="18.42578125" customWidth="1"/>
    <col min="3" max="3" width="13.85546875" customWidth="1"/>
    <col min="4" max="4" width="12.85546875" customWidth="1"/>
    <col min="5" max="5" width="16.5703125" bestFit="1" customWidth="1"/>
    <col min="6" max="6" width="14.140625" customWidth="1"/>
    <col min="7" max="7" width="14.85546875" bestFit="1" customWidth="1"/>
    <col min="8" max="8" width="12.7109375" customWidth="1"/>
    <col min="9" max="9" width="11.42578125" customWidth="1"/>
    <col min="10" max="11" width="13" customWidth="1"/>
    <col min="12" max="12" width="17.42578125" customWidth="1"/>
    <col min="13" max="13" width="21.85546875" customWidth="1"/>
  </cols>
  <sheetData>
    <row r="1" spans="1:14" ht="28.5" customHeight="1" x14ac:dyDescent="0.25">
      <c r="A1" s="944"/>
      <c r="B1" s="944"/>
      <c r="C1" s="53"/>
      <c r="D1" s="54" t="s">
        <v>74</v>
      </c>
      <c r="E1" s="945" t="str">
        <f>'Form. A1- Partenaires'!B3</f>
        <v>2022-000-C94</v>
      </c>
      <c r="F1" s="945"/>
      <c r="G1" s="456" t="s">
        <v>75</v>
      </c>
      <c r="H1" s="458" t="str">
        <f>'Form. A1- Partenaires'!D9</f>
        <v>Sélectionner</v>
      </c>
      <c r="J1" s="946" t="s">
        <v>76</v>
      </c>
      <c r="K1" s="927" t="str">
        <f>'Form. A1- Partenaires'!B5</f>
        <v>Titre</v>
      </c>
      <c r="L1" s="928"/>
      <c r="M1" s="929"/>
    </row>
    <row r="2" spans="1:14" ht="21.75" customHeight="1" thickBot="1" x14ac:dyDescent="0.3">
      <c r="A2" s="944"/>
      <c r="B2" s="944"/>
      <c r="C2" s="53"/>
      <c r="D2" s="55" t="s">
        <v>77</v>
      </c>
      <c r="E2" s="933" t="str">
        <f>IF('Form. A2- Ventil. Coûts directs'!E86&gt;0,"3 ans",(IF('Form. A2- Ventil. Coûts directs'!D86&gt;0,"2 ans","1 an")))</f>
        <v>1 an</v>
      </c>
      <c r="F2" s="933"/>
      <c r="G2" s="457" t="s">
        <v>293</v>
      </c>
      <c r="H2" s="459" t="str">
        <f>'Form. A1- Partenaires'!E9</f>
        <v>Sélectionner</v>
      </c>
      <c r="I2" s="56"/>
      <c r="J2" s="947"/>
      <c r="K2" s="930"/>
      <c r="L2" s="931"/>
      <c r="M2" s="932"/>
    </row>
    <row r="3" spans="1:14" ht="29.25" customHeight="1" thickBot="1" x14ac:dyDescent="0.6">
      <c r="A3" s="952" t="s">
        <v>78</v>
      </c>
      <c r="B3" s="952"/>
      <c r="C3" s="57"/>
      <c r="D3" s="953" t="s">
        <v>79</v>
      </c>
      <c r="E3" s="461" t="s">
        <v>2</v>
      </c>
      <c r="F3" s="461" t="s">
        <v>80</v>
      </c>
      <c r="G3" s="462" t="s">
        <v>81</v>
      </c>
      <c r="H3" s="463" t="s">
        <v>82</v>
      </c>
      <c r="J3" s="934" t="s">
        <v>138</v>
      </c>
      <c r="K3" s="935"/>
      <c r="L3" s="955" t="str">
        <f>'Form. A1- Partenaires'!B4</f>
        <v>Prénom et nom</v>
      </c>
      <c r="M3" s="956"/>
    </row>
    <row r="4" spans="1:14" ht="21.75" customHeight="1" thickBot="1" x14ac:dyDescent="0.6">
      <c r="A4" s="952"/>
      <c r="B4" s="952"/>
      <c r="C4" s="57"/>
      <c r="D4" s="954"/>
      <c r="E4" s="58">
        <v>8.5000000000000006E-2</v>
      </c>
      <c r="F4" s="59">
        <v>5.0999999999999997E-2</v>
      </c>
      <c r="G4" s="59">
        <v>3.4000000000000002E-2</v>
      </c>
      <c r="H4" s="60">
        <v>7.0000000000000007E-2</v>
      </c>
      <c r="J4" s="934" t="s">
        <v>139</v>
      </c>
      <c r="K4" s="935"/>
      <c r="L4" s="936" t="str">
        <f>'Form. A1- Partenaires'!F3</f>
        <v>Réservez au CRIBIQ</v>
      </c>
      <c r="M4" s="937"/>
    </row>
    <row r="5" spans="1:14" ht="16.5" customHeight="1" thickBot="1" x14ac:dyDescent="0.55000000000000004">
      <c r="A5" s="61"/>
      <c r="B5" s="61"/>
      <c r="C5" s="61"/>
      <c r="D5" s="62"/>
      <c r="E5" s="63"/>
      <c r="F5" s="64"/>
      <c r="G5" s="64"/>
      <c r="H5" s="65"/>
    </row>
    <row r="6" spans="1:14" ht="15.75" thickBot="1" x14ac:dyDescent="0.3">
      <c r="A6" s="938" t="s">
        <v>83</v>
      </c>
      <c r="B6" s="939"/>
      <c r="C6" s="939"/>
      <c r="D6" s="940"/>
      <c r="E6" s="3"/>
      <c r="F6" s="44"/>
      <c r="G6" s="938" t="s">
        <v>84</v>
      </c>
      <c r="H6" s="939"/>
      <c r="I6" s="939"/>
      <c r="J6" s="939"/>
      <c r="K6" s="939"/>
      <c r="L6" s="939"/>
      <c r="M6" s="940"/>
      <c r="N6" s="3"/>
    </row>
    <row r="7" spans="1:14" ht="31.5" customHeight="1" x14ac:dyDescent="0.25">
      <c r="A7" s="162" t="s">
        <v>39</v>
      </c>
      <c r="B7" s="163" t="s">
        <v>85</v>
      </c>
      <c r="C7" s="163" t="s">
        <v>135</v>
      </c>
      <c r="D7" s="164" t="s">
        <v>136</v>
      </c>
      <c r="G7" s="419" t="s">
        <v>15</v>
      </c>
      <c r="H7" s="163" t="s">
        <v>86</v>
      </c>
      <c r="I7" s="467" t="str">
        <f>A8</f>
        <v>IRPQ</v>
      </c>
      <c r="J7" s="467" t="str">
        <f>A9</f>
        <v>IRPQ</v>
      </c>
      <c r="K7" s="467" t="str">
        <f>A10</f>
        <v>IRPQ</v>
      </c>
      <c r="L7" s="467" t="str">
        <f>A11</f>
        <v>IRPQ</v>
      </c>
      <c r="M7" s="468" t="str">
        <f>A12</f>
        <v>IRPQ</v>
      </c>
    </row>
    <row r="8" spans="1:14" ht="15" customHeight="1" x14ac:dyDescent="0.25">
      <c r="A8" s="465" t="str">
        <f>'Form. A1- Partenaires'!B32</f>
        <v>IRPQ</v>
      </c>
      <c r="B8" s="427" t="str">
        <f>'Form. A1- Partenaires'!C32</f>
        <v>Nature de l'IRPQ</v>
      </c>
      <c r="C8" s="424">
        <f>'Form. A3- Montage financier'!D21</f>
        <v>0</v>
      </c>
      <c r="D8" s="424">
        <f>'Form. A3- Montage financier'!D20:E20/(1+'Form. A1- Partenaires'!D32)</f>
        <v>0</v>
      </c>
      <c r="G8" s="66" t="str">
        <f>'Form. A1- Partenaires'!B26</f>
        <v>OSP 1</v>
      </c>
      <c r="H8" s="420">
        <f>I8+J8+K8+L8+M8</f>
        <v>0</v>
      </c>
      <c r="I8" s="417">
        <f>'Form. A3- Montage financier'!D24</f>
        <v>0</v>
      </c>
      <c r="J8" s="417">
        <f>'Form. A3- Montage financier'!F24</f>
        <v>0</v>
      </c>
      <c r="K8" s="417">
        <f>'Form. A3- Montage financier'!H24</f>
        <v>0</v>
      </c>
      <c r="L8" s="417">
        <f>'Form. A3- Montage financier'!J24</f>
        <v>0</v>
      </c>
      <c r="M8" s="418">
        <f>'Form. A3- Montage financier'!L24</f>
        <v>0</v>
      </c>
    </row>
    <row r="9" spans="1:14" ht="15" customHeight="1" x14ac:dyDescent="0.25">
      <c r="A9" s="465" t="str">
        <f>'Form. A1- Partenaires'!B33</f>
        <v>IRPQ</v>
      </c>
      <c r="B9" s="427" t="str">
        <f>'Form. A1- Partenaires'!C33</f>
        <v>Nature de l'IRPQ</v>
      </c>
      <c r="C9" s="424">
        <f>'Form. A3- Montage financier'!F21</f>
        <v>0</v>
      </c>
      <c r="D9" s="424">
        <f>'Form. A3- Montage financier'!F20/(1+'Form. A1- Partenaires'!D33)</f>
        <v>0</v>
      </c>
      <c r="G9" s="66" t="str">
        <f>'Form. A1- Partenaires'!B27</f>
        <v>OSP 2</v>
      </c>
      <c r="H9" s="420">
        <f>I9+J9+K9+L9+M9</f>
        <v>0</v>
      </c>
      <c r="I9" s="417">
        <f>'Form. A3- Montage financier'!D25</f>
        <v>0</v>
      </c>
      <c r="J9" s="417">
        <f>'Form. A3- Montage financier'!F25</f>
        <v>0</v>
      </c>
      <c r="K9" s="417">
        <f>'Form. A3- Montage financier'!H25</f>
        <v>0</v>
      </c>
      <c r="L9" s="417">
        <f>'Form. A3- Montage financier'!J25</f>
        <v>0</v>
      </c>
      <c r="M9" s="418">
        <f>'Form. A3- Montage financier'!L25</f>
        <v>0</v>
      </c>
    </row>
    <row r="10" spans="1:14" ht="15" customHeight="1" x14ac:dyDescent="0.25">
      <c r="A10" s="465" t="str">
        <f>'Form. A1- Partenaires'!B34</f>
        <v>IRPQ</v>
      </c>
      <c r="B10" s="427" t="str">
        <f>'Form. A1- Partenaires'!C34</f>
        <v>Nature de l'IRPQ</v>
      </c>
      <c r="C10" s="424">
        <f>'Form. A3- Montage financier'!H21</f>
        <v>0</v>
      </c>
      <c r="D10" s="424">
        <f>'Form. A3- Montage financier'!H20/(1+'Form. A1- Partenaires'!D34)</f>
        <v>0</v>
      </c>
      <c r="G10" s="66" t="str">
        <f>'Form. A1- Partenaires'!B28</f>
        <v>OSP 3</v>
      </c>
      <c r="H10" s="420">
        <f>I10+J10+K10+L10+M10</f>
        <v>0</v>
      </c>
      <c r="I10" s="417">
        <f>'Form. A3- Montage financier'!D26</f>
        <v>0</v>
      </c>
      <c r="J10" s="417">
        <f>'Form. A3- Montage financier'!F26</f>
        <v>0</v>
      </c>
      <c r="K10" s="417">
        <f>'Form. A3- Montage financier'!H26</f>
        <v>0</v>
      </c>
      <c r="L10" s="417">
        <f>'Form. A3- Montage financier'!J26</f>
        <v>0</v>
      </c>
      <c r="M10" s="418">
        <f>'Form. A3- Montage financier'!L26</f>
        <v>0</v>
      </c>
    </row>
    <row r="11" spans="1:14" ht="15" customHeight="1" thickBot="1" x14ac:dyDescent="0.3">
      <c r="A11" s="465" t="str">
        <f>'Form. A1- Partenaires'!B35</f>
        <v>IRPQ</v>
      </c>
      <c r="B11" s="427" t="str">
        <f>'Form. A1- Partenaires'!C35</f>
        <v>Nature de l'IRPQ</v>
      </c>
      <c r="C11" s="424">
        <f>'Form. A3- Montage financier'!J21</f>
        <v>0</v>
      </c>
      <c r="D11" s="424">
        <f>'Form. A3- Montage financier'!J20/(1+'Form. A1- Partenaires'!D35)</f>
        <v>0</v>
      </c>
      <c r="G11" s="72" t="s">
        <v>2</v>
      </c>
      <c r="H11" s="421">
        <f>H8+H9+H10</f>
        <v>0</v>
      </c>
      <c r="I11" s="421">
        <f t="shared" ref="I11:M11" si="0">I8+I9+I10</f>
        <v>0</v>
      </c>
      <c r="J11" s="421">
        <f t="shared" si="0"/>
        <v>0</v>
      </c>
      <c r="K11" s="421">
        <f t="shared" si="0"/>
        <v>0</v>
      </c>
      <c r="L11" s="421">
        <f t="shared" si="0"/>
        <v>0</v>
      </c>
      <c r="M11" s="422">
        <f t="shared" si="0"/>
        <v>0</v>
      </c>
    </row>
    <row r="12" spans="1:14" ht="15" customHeight="1" x14ac:dyDescent="0.25">
      <c r="A12" s="465" t="str">
        <f>'Form. A1- Partenaires'!B36</f>
        <v>IRPQ</v>
      </c>
      <c r="B12" s="427" t="str">
        <f>'Form. A1- Partenaires'!C36</f>
        <v>Nature de l'IRPQ</v>
      </c>
      <c r="C12" s="424">
        <f>'Form. A3- Montage financier'!L21</f>
        <v>0</v>
      </c>
      <c r="D12" s="424">
        <f>'Form. A3- Montage financier'!L20/(1+'Form. A1- Partenaires'!D36)</f>
        <v>0</v>
      </c>
    </row>
    <row r="13" spans="1:14" ht="15.75" thickBot="1" x14ac:dyDescent="0.3">
      <c r="A13" s="69" t="s">
        <v>2</v>
      </c>
      <c r="B13" s="70"/>
      <c r="C13" s="425">
        <f>SUM(C8:C12)</f>
        <v>0</v>
      </c>
      <c r="D13" s="426">
        <f>SUM(D8:D12)</f>
        <v>0</v>
      </c>
    </row>
    <row r="14" spans="1:14" ht="17.25" customHeight="1" thickBot="1" x14ac:dyDescent="0.3"/>
    <row r="15" spans="1:14" ht="15.75" thickBot="1" x14ac:dyDescent="0.3">
      <c r="A15" s="938" t="s">
        <v>87</v>
      </c>
      <c r="B15" s="939"/>
      <c r="C15" s="939"/>
      <c r="D15" s="939"/>
      <c r="E15" s="940"/>
      <c r="F15" s="44"/>
      <c r="G15" s="941" t="s">
        <v>3</v>
      </c>
      <c r="H15" s="942"/>
      <c r="I15" s="943"/>
      <c r="J15" s="171"/>
      <c r="K15" s="44"/>
      <c r="L15" s="44"/>
    </row>
    <row r="16" spans="1:14" ht="39" x14ac:dyDescent="0.25">
      <c r="A16" s="165" t="s">
        <v>88</v>
      </c>
      <c r="B16" s="167" t="s">
        <v>140</v>
      </c>
      <c r="C16" s="166" t="s">
        <v>21</v>
      </c>
      <c r="D16" s="166" t="s">
        <v>141</v>
      </c>
      <c r="E16" s="167" t="s">
        <v>142</v>
      </c>
      <c r="G16" s="172" t="s">
        <v>199</v>
      </c>
      <c r="H16" s="169">
        <f>'Form. A3- Montage financier'!C20</f>
        <v>0</v>
      </c>
      <c r="I16" s="75">
        <f>H16</f>
        <v>0</v>
      </c>
      <c r="J16" s="73"/>
      <c r="K16" s="73"/>
      <c r="L16" s="74"/>
    </row>
    <row r="17" spans="1:12" ht="18.75" customHeight="1" x14ac:dyDescent="0.25">
      <c r="A17" s="431" t="str">
        <f>'Form. A1- Partenaires'!B13</f>
        <v>Industriel 1</v>
      </c>
      <c r="B17" s="67">
        <f>'Form. A3- Montage financier'!B39:C39+'Form. A3- Montage financier'!C41</f>
        <v>0</v>
      </c>
      <c r="C17" s="76" t="e">
        <f>B17/B27</f>
        <v>#DIV/0!</v>
      </c>
      <c r="D17" s="75">
        <f>'Form. A3- Montage financier'!B43</f>
        <v>0</v>
      </c>
      <c r="E17" s="75">
        <f>D17+B17</f>
        <v>0</v>
      </c>
      <c r="G17" s="466" t="str">
        <f t="shared" ref="G17:G26" si="1">A17</f>
        <v>Industriel 1</v>
      </c>
      <c r="H17" s="169">
        <f>'Form. A3- Montage financier'!C41</f>
        <v>0</v>
      </c>
      <c r="I17" s="957">
        <f>SUM(H17:H26)</f>
        <v>0</v>
      </c>
      <c r="J17" s="77"/>
      <c r="K17" s="77"/>
      <c r="L17" s="78"/>
    </row>
    <row r="18" spans="1:12" ht="15" customHeight="1" x14ac:dyDescent="0.25">
      <c r="A18" s="431" t="str">
        <f>'Form. A1- Partenaires'!B14</f>
        <v>Industriel 2</v>
      </c>
      <c r="B18" s="67">
        <f>'Form. A3- Montage financier'!B46:C46+'Form. A3- Montage financier'!C48</f>
        <v>0</v>
      </c>
      <c r="C18" s="76" t="e">
        <f>B18/B27</f>
        <v>#DIV/0!</v>
      </c>
      <c r="D18" s="75">
        <f>'Form. A3- Montage financier'!B50</f>
        <v>0</v>
      </c>
      <c r="E18" s="75">
        <f t="shared" ref="E18:E26" si="2">D18+B18</f>
        <v>0</v>
      </c>
      <c r="G18" s="466" t="str">
        <f t="shared" si="1"/>
        <v>Industriel 2</v>
      </c>
      <c r="H18" s="169">
        <f>'Form. A3- Montage financier'!C48</f>
        <v>0</v>
      </c>
      <c r="I18" s="958"/>
      <c r="J18" s="79"/>
      <c r="K18" s="77"/>
      <c r="L18" s="78"/>
    </row>
    <row r="19" spans="1:12" ht="18" customHeight="1" x14ac:dyDescent="0.25">
      <c r="A19" s="431" t="str">
        <f>'Form. A1- Partenaires'!B15</f>
        <v>Industriel 3</v>
      </c>
      <c r="B19" s="67">
        <f>'Form. A3- Montage financier'!C55+'Form. A3- Montage financier'!B53:C53</f>
        <v>0</v>
      </c>
      <c r="C19" s="76" t="e">
        <f>B19/B27</f>
        <v>#DIV/0!</v>
      </c>
      <c r="D19" s="75">
        <f>'Form. A3- Montage financier'!B57</f>
        <v>0</v>
      </c>
      <c r="E19" s="75">
        <f t="shared" si="2"/>
        <v>0</v>
      </c>
      <c r="G19" s="466" t="str">
        <f t="shared" si="1"/>
        <v>Industriel 3</v>
      </c>
      <c r="H19" s="169">
        <f>'Form. A3- Montage financier'!C55</f>
        <v>0</v>
      </c>
      <c r="I19" s="958"/>
      <c r="J19" s="77"/>
      <c r="K19" s="68"/>
      <c r="L19" s="78"/>
    </row>
    <row r="20" spans="1:12" ht="15" hidden="1" customHeight="1" x14ac:dyDescent="0.25">
      <c r="A20" s="432" t="str">
        <f>'Form. A1- Partenaires'!B16</f>
        <v>Industriel 4</v>
      </c>
      <c r="B20" s="168">
        <f>'Form. A3- Montage financier'!B63:C63+'Form. A3- Montage financier'!C65</f>
        <v>0</v>
      </c>
      <c r="C20" s="76" t="e">
        <f>B20/B27</f>
        <v>#DIV/0!</v>
      </c>
      <c r="D20" s="75">
        <f>'Form. A3- Montage financier'!B67</f>
        <v>0</v>
      </c>
      <c r="E20" s="75">
        <f t="shared" si="2"/>
        <v>0</v>
      </c>
      <c r="G20" s="466" t="str">
        <f t="shared" si="1"/>
        <v>Industriel 4</v>
      </c>
      <c r="H20" s="169">
        <f>'Form. A3- Montage financier'!C65</f>
        <v>0</v>
      </c>
      <c r="I20" s="958"/>
      <c r="J20" s="77"/>
      <c r="K20" s="77"/>
      <c r="L20" s="78"/>
    </row>
    <row r="21" spans="1:12" ht="15" hidden="1" customHeight="1" x14ac:dyDescent="0.25">
      <c r="A21" s="431" t="str">
        <f>'Form. A1- Partenaires'!B17</f>
        <v>Industriel 5</v>
      </c>
      <c r="B21" s="67">
        <f>'Form. A3- Montage financier'!B70:C70+'Form. A3- Montage financier'!C72</f>
        <v>0</v>
      </c>
      <c r="C21" s="76" t="e">
        <f>B21/B27</f>
        <v>#DIV/0!</v>
      </c>
      <c r="D21" s="75">
        <f>'Form. A3- Montage financier'!B74</f>
        <v>0</v>
      </c>
      <c r="E21" s="75">
        <f t="shared" si="2"/>
        <v>0</v>
      </c>
      <c r="G21" s="466" t="str">
        <f t="shared" si="1"/>
        <v>Industriel 5</v>
      </c>
      <c r="H21" s="169">
        <f>'Form. A3- Montage financier'!C72</f>
        <v>0</v>
      </c>
      <c r="I21" s="958"/>
      <c r="J21" s="77"/>
      <c r="K21" s="77"/>
      <c r="L21" s="78"/>
    </row>
    <row r="22" spans="1:12" ht="15" hidden="1" customHeight="1" x14ac:dyDescent="0.25">
      <c r="A22" s="431" t="str">
        <f>'Form. A1- Partenaires'!B18</f>
        <v>Industriel 6</v>
      </c>
      <c r="B22" s="67">
        <f>'Form. A3- Montage financier'!B77:C77+'Form. A3- Montage financier'!C79</f>
        <v>0</v>
      </c>
      <c r="C22" s="76" t="e">
        <f>B22/B27</f>
        <v>#DIV/0!</v>
      </c>
      <c r="D22" s="75">
        <f>'Form. A3- Montage financier'!B81</f>
        <v>0</v>
      </c>
      <c r="E22" s="75">
        <f t="shared" si="2"/>
        <v>0</v>
      </c>
      <c r="G22" s="466" t="str">
        <f t="shared" si="1"/>
        <v>Industriel 6</v>
      </c>
      <c r="H22" s="169">
        <f>'Form. A3- Montage financier'!C79</f>
        <v>0</v>
      </c>
      <c r="I22" s="958"/>
      <c r="J22" s="77"/>
      <c r="K22" s="77"/>
      <c r="L22" s="78"/>
    </row>
    <row r="23" spans="1:12" ht="15" hidden="1" customHeight="1" x14ac:dyDescent="0.25">
      <c r="A23" s="431" t="str">
        <f>'Form. A1- Partenaires'!B19</f>
        <v>Industriel 7</v>
      </c>
      <c r="B23" s="67">
        <f>'Form. A3- Montage financier'!B84:C84+'Form. A3- Montage financier'!C86</f>
        <v>0</v>
      </c>
      <c r="C23" s="76" t="e">
        <f>B23/B27</f>
        <v>#DIV/0!</v>
      </c>
      <c r="D23" s="75">
        <f>'Form. A3- Montage financier'!B88</f>
        <v>0</v>
      </c>
      <c r="E23" s="75">
        <f t="shared" si="2"/>
        <v>0</v>
      </c>
      <c r="G23" s="466" t="str">
        <f t="shared" si="1"/>
        <v>Industriel 7</v>
      </c>
      <c r="H23" s="169">
        <f>'Form. A3- Montage financier'!C86</f>
        <v>0</v>
      </c>
      <c r="I23" s="958"/>
      <c r="J23" s="77"/>
      <c r="K23" s="77"/>
      <c r="L23" s="78"/>
    </row>
    <row r="24" spans="1:12" ht="15" hidden="1" customHeight="1" x14ac:dyDescent="0.25">
      <c r="A24" s="431" t="str">
        <f>'Form. A1- Partenaires'!B20</f>
        <v>Industriel 8</v>
      </c>
      <c r="B24" s="67">
        <f>'Form. A3- Montage financier'!B94:C94+'Form. A3- Montage financier'!C96</f>
        <v>0</v>
      </c>
      <c r="C24" s="76" t="e">
        <f>B24/B27</f>
        <v>#DIV/0!</v>
      </c>
      <c r="D24" s="75">
        <f>'Form. A3- Montage financier'!B98</f>
        <v>0</v>
      </c>
      <c r="E24" s="75">
        <f t="shared" si="2"/>
        <v>0</v>
      </c>
      <c r="G24" s="466" t="str">
        <f t="shared" si="1"/>
        <v>Industriel 8</v>
      </c>
      <c r="H24" s="169">
        <f>'Form. A3- Montage financier'!C96</f>
        <v>0</v>
      </c>
      <c r="I24" s="958"/>
      <c r="J24" s="77"/>
      <c r="K24" s="77"/>
      <c r="L24" s="78"/>
    </row>
    <row r="25" spans="1:12" ht="15" hidden="1" customHeight="1" x14ac:dyDescent="0.25">
      <c r="A25" s="431" t="str">
        <f>'Form. A1- Partenaires'!B21</f>
        <v>Industriel 9</v>
      </c>
      <c r="B25" s="67">
        <f>'Form. A3- Montage financier'!B101:C101+'Form. A3- Montage financier'!C103</f>
        <v>0</v>
      </c>
      <c r="C25" s="76" t="e">
        <f>B25/B27</f>
        <v>#DIV/0!</v>
      </c>
      <c r="D25" s="75">
        <f>'Form. A3- Montage financier'!B105</f>
        <v>0</v>
      </c>
      <c r="E25" s="75">
        <f t="shared" si="2"/>
        <v>0</v>
      </c>
      <c r="G25" s="466" t="str">
        <f t="shared" si="1"/>
        <v>Industriel 9</v>
      </c>
      <c r="H25" s="169">
        <f>'Form. A3- Montage financier'!C103</f>
        <v>0</v>
      </c>
      <c r="I25" s="958"/>
      <c r="J25" s="77"/>
      <c r="K25" s="77"/>
      <c r="L25" s="78"/>
    </row>
    <row r="26" spans="1:12" ht="15" hidden="1" customHeight="1" x14ac:dyDescent="0.25">
      <c r="A26" s="431" t="str">
        <f>'Form. A1- Partenaires'!B22</f>
        <v>Industriel 10</v>
      </c>
      <c r="B26" s="67">
        <f>'Form. A3- Montage financier'!B108:C108+'Form. A3- Montage financier'!C110</f>
        <v>0</v>
      </c>
      <c r="C26" s="76" t="e">
        <f>B26/B27</f>
        <v>#DIV/0!</v>
      </c>
      <c r="D26" s="75">
        <f>'Form. A3- Montage financier'!B112</f>
        <v>0</v>
      </c>
      <c r="E26" s="75">
        <f t="shared" si="2"/>
        <v>0</v>
      </c>
      <c r="G26" s="466" t="str">
        <f t="shared" si="1"/>
        <v>Industriel 10</v>
      </c>
      <c r="H26" s="169">
        <f>'Form. A3- Montage financier'!C110</f>
        <v>0</v>
      </c>
      <c r="I26" s="958"/>
      <c r="J26" s="77"/>
      <c r="K26" s="77"/>
      <c r="L26" s="80"/>
    </row>
    <row r="27" spans="1:12" ht="15.75" thickBot="1" x14ac:dyDescent="0.3">
      <c r="A27" s="81" t="s">
        <v>2</v>
      </c>
      <c r="B27" s="82">
        <f>SUM(B17:B26)</f>
        <v>0</v>
      </c>
      <c r="C27" s="83" t="e">
        <f>SUM(C17:C26)</f>
        <v>#DIV/0!</v>
      </c>
      <c r="D27" s="82">
        <f>SUM(D17:D26)</f>
        <v>0</v>
      </c>
      <c r="E27" s="71">
        <f>B27+D27</f>
        <v>0</v>
      </c>
      <c r="G27" s="423"/>
      <c r="H27" s="423" t="s">
        <v>2</v>
      </c>
      <c r="I27" s="170">
        <f>I17+I16</f>
        <v>0</v>
      </c>
      <c r="J27" s="84"/>
      <c r="K27" s="84"/>
      <c r="L27" s="85"/>
    </row>
    <row r="28" spans="1:12" ht="21.75" customHeight="1" thickBot="1" x14ac:dyDescent="0.3"/>
    <row r="29" spans="1:12" ht="20.25" customHeight="1" thickBot="1" x14ac:dyDescent="0.35">
      <c r="A29" s="959" t="s">
        <v>89</v>
      </c>
      <c r="B29" s="960"/>
      <c r="E29" s="961" t="s">
        <v>90</v>
      </c>
      <c r="F29" s="962"/>
      <c r="G29" s="963"/>
    </row>
    <row r="30" spans="1:12" ht="27" customHeight="1" x14ac:dyDescent="0.25">
      <c r="A30" s="86" t="s">
        <v>88</v>
      </c>
      <c r="B30" s="87" t="s">
        <v>91</v>
      </c>
      <c r="E30" s="88" t="s">
        <v>92</v>
      </c>
      <c r="F30" s="89" t="s">
        <v>93</v>
      </c>
      <c r="G30" s="90" t="s">
        <v>94</v>
      </c>
      <c r="I30" s="91"/>
      <c r="J30" s="964" t="s">
        <v>95</v>
      </c>
      <c r="K30" s="965"/>
      <c r="L30" s="966"/>
    </row>
    <row r="31" spans="1:12" ht="18" customHeight="1" thickBot="1" x14ac:dyDescent="0.3">
      <c r="A31" s="66" t="str">
        <f t="shared" ref="A31:A40" si="3">A17</f>
        <v>Industriel 1</v>
      </c>
      <c r="B31" s="92">
        <f>'Form. A5-Contrib. en nature'!C12</f>
        <v>0</v>
      </c>
      <c r="E31" s="374" t="e">
        <f>'Form. A4- Calcul des FIR-CRIBIQ'!B12</f>
        <v>#DIV/0!</v>
      </c>
      <c r="F31" s="93" t="e">
        <f>G31/(E31*C13)</f>
        <v>#DIV/0!</v>
      </c>
      <c r="G31" s="375">
        <f>'Form. A4- Calcul des FIR-CRIBIQ'!N17</f>
        <v>0</v>
      </c>
      <c r="J31" s="94" t="s">
        <v>96</v>
      </c>
      <c r="K31" s="95" t="s">
        <v>97</v>
      </c>
      <c r="L31" s="96" t="s">
        <v>98</v>
      </c>
    </row>
    <row r="32" spans="1:12" ht="14.25" customHeight="1" x14ac:dyDescent="0.25">
      <c r="A32" s="66" t="str">
        <f t="shared" si="3"/>
        <v>Industriel 2</v>
      </c>
      <c r="B32" s="92">
        <f>'Form. A5-Contrib. en nature'!D12</f>
        <v>0</v>
      </c>
      <c r="E32" s="948"/>
      <c r="F32" s="948"/>
      <c r="G32" s="97"/>
      <c r="J32" s="178">
        <f>COUNTIF('Form. A1- Partenaires'!E13:E17,"PME")</f>
        <v>0</v>
      </c>
      <c r="K32" s="179">
        <f>COUNTIF('Form. A1- Partenaires'!E13:E17,"Grande Entreprise")</f>
        <v>0</v>
      </c>
      <c r="L32" s="180">
        <f>COUNTIF('Form. A1- Partenaires'!E13:E17,"Regroupement industriel")</f>
        <v>0</v>
      </c>
    </row>
    <row r="33" spans="1:13" ht="14.25" customHeight="1" thickBot="1" x14ac:dyDescent="0.3">
      <c r="A33" s="66" t="str">
        <f t="shared" si="3"/>
        <v>Industriel 3</v>
      </c>
      <c r="B33" s="92">
        <f>'Form. A5-Contrib. en nature'!E12</f>
        <v>0</v>
      </c>
      <c r="E33" s="948"/>
      <c r="F33" s="948"/>
      <c r="G33" s="98"/>
      <c r="I33" s="99"/>
      <c r="J33" s="949">
        <f>J32+K32+L32</f>
        <v>0</v>
      </c>
      <c r="K33" s="950"/>
      <c r="L33" s="951"/>
    </row>
    <row r="34" spans="1:13" ht="14.25" hidden="1" customHeight="1" x14ac:dyDescent="0.25">
      <c r="A34" s="66" t="str">
        <f t="shared" si="3"/>
        <v>Industriel 4</v>
      </c>
      <c r="B34" s="92">
        <f>'Form. A5-Contrib. en nature'!F12</f>
        <v>0</v>
      </c>
      <c r="E34" s="160"/>
      <c r="F34" s="160"/>
      <c r="G34" s="98"/>
      <c r="I34" s="99"/>
      <c r="J34" s="84"/>
      <c r="K34" s="84"/>
      <c r="L34" s="84"/>
    </row>
    <row r="35" spans="1:13" ht="14.25" hidden="1" customHeight="1" x14ac:dyDescent="0.25">
      <c r="A35" s="66" t="str">
        <f t="shared" si="3"/>
        <v>Industriel 5</v>
      </c>
      <c r="B35" s="92">
        <f>'Form. A5-Contrib. en nature'!G12</f>
        <v>0</v>
      </c>
      <c r="E35" s="160"/>
      <c r="F35" s="160"/>
      <c r="G35" s="98"/>
      <c r="I35" s="99"/>
      <c r="J35" s="84"/>
      <c r="K35" s="84"/>
      <c r="L35" s="84"/>
    </row>
    <row r="36" spans="1:13" ht="14.25" hidden="1" customHeight="1" x14ac:dyDescent="0.25">
      <c r="A36" s="66" t="str">
        <f t="shared" si="3"/>
        <v>Industriel 6</v>
      </c>
      <c r="B36" s="92">
        <f>'Form. A5-Contrib. en nature'!H12</f>
        <v>0</v>
      </c>
      <c r="E36" s="160"/>
      <c r="F36" s="160"/>
      <c r="G36" s="98"/>
      <c r="I36" s="99"/>
      <c r="J36" s="84"/>
      <c r="K36" s="84"/>
      <c r="L36" s="84"/>
    </row>
    <row r="37" spans="1:13" ht="14.25" hidden="1" customHeight="1" x14ac:dyDescent="0.25">
      <c r="A37" s="66" t="str">
        <f t="shared" si="3"/>
        <v>Industriel 7</v>
      </c>
      <c r="B37" s="92">
        <f>'Form. A5-Contrib. en nature'!I12</f>
        <v>0</v>
      </c>
      <c r="E37" s="160"/>
      <c r="F37" s="160"/>
      <c r="G37" s="98"/>
      <c r="I37" s="99"/>
      <c r="J37" s="84"/>
      <c r="K37" s="84"/>
      <c r="L37" s="84"/>
    </row>
    <row r="38" spans="1:13" ht="14.25" hidden="1" customHeight="1" x14ac:dyDescent="0.25">
      <c r="A38" s="66" t="str">
        <f t="shared" si="3"/>
        <v>Industriel 8</v>
      </c>
      <c r="B38" s="92">
        <f>'Form. A5-Contrib. en nature'!J12</f>
        <v>0</v>
      </c>
      <c r="E38" s="160"/>
      <c r="F38" s="160"/>
      <c r="G38" s="98"/>
      <c r="I38" s="99"/>
      <c r="J38" s="84"/>
      <c r="K38" s="84"/>
      <c r="L38" s="84"/>
    </row>
    <row r="39" spans="1:13" ht="15" hidden="1" customHeight="1" x14ac:dyDescent="0.25">
      <c r="A39" s="66" t="str">
        <f t="shared" si="3"/>
        <v>Industriel 9</v>
      </c>
      <c r="B39" s="92">
        <f>'Form. A5-Contrib. en nature'!H12</f>
        <v>0</v>
      </c>
      <c r="E39" s="160"/>
      <c r="F39" s="160"/>
      <c r="G39" s="98"/>
      <c r="I39" s="99"/>
      <c r="J39" s="84"/>
      <c r="K39" s="84"/>
      <c r="L39" s="84"/>
    </row>
    <row r="40" spans="1:13" ht="14.25" hidden="1" customHeight="1" thickBot="1" x14ac:dyDescent="0.3">
      <c r="A40" s="66" t="str">
        <f t="shared" si="3"/>
        <v>Industriel 10</v>
      </c>
      <c r="B40" s="92">
        <f>'Form. A5-Contrib. en nature'!I12</f>
        <v>0</v>
      </c>
      <c r="E40" s="160"/>
      <c r="I40" s="99"/>
    </row>
    <row r="41" spans="1:13" ht="17.25" customHeight="1" thickBot="1" x14ac:dyDescent="0.3">
      <c r="A41" s="100" t="s">
        <v>2</v>
      </c>
      <c r="B41" s="101">
        <f>SUM(B31:B40)</f>
        <v>0</v>
      </c>
      <c r="E41" s="997" t="s">
        <v>99</v>
      </c>
      <c r="F41" s="998"/>
      <c r="G41" s="999"/>
      <c r="H41" s="102"/>
      <c r="J41" s="967" t="s">
        <v>100</v>
      </c>
      <c r="K41" s="968"/>
      <c r="L41" s="969"/>
    </row>
    <row r="42" spans="1:13" ht="21" customHeight="1" x14ac:dyDescent="0.25">
      <c r="E42" s="970" t="s">
        <v>101</v>
      </c>
      <c r="F42" s="971" t="s">
        <v>102</v>
      </c>
      <c r="G42" s="972" t="s">
        <v>134</v>
      </c>
      <c r="H42" s="972" t="s">
        <v>103</v>
      </c>
      <c r="I42" s="102"/>
      <c r="J42" s="94" t="s">
        <v>104</v>
      </c>
      <c r="K42" s="95" t="s">
        <v>73</v>
      </c>
      <c r="L42" s="96" t="s">
        <v>105</v>
      </c>
    </row>
    <row r="43" spans="1:13" ht="14.25" customHeight="1" x14ac:dyDescent="0.25">
      <c r="A43" s="103"/>
      <c r="E43" s="970"/>
      <c r="F43" s="971"/>
      <c r="G43" s="972"/>
      <c r="H43" s="972"/>
      <c r="I43" s="104"/>
      <c r="J43" s="174">
        <f>COUNTIF('Form. A1- Partenaires'!C32:C36,"Université")</f>
        <v>0</v>
      </c>
      <c r="K43" s="175">
        <f>COUNTIF('Form. A1- Partenaires'!C32:C36,"CCTT")</f>
        <v>0</v>
      </c>
      <c r="L43" s="173">
        <f>COUNTIF('Form. A1- Partenaires'!C32:C36,"Centre de recherche publique")</f>
        <v>0</v>
      </c>
    </row>
    <row r="44" spans="1:13" ht="18" customHeight="1" thickBot="1" x14ac:dyDescent="0.3">
      <c r="A44" s="103"/>
      <c r="E44" s="372">
        <f>'Form. A3- Montage financier'!B4</f>
        <v>0</v>
      </c>
      <c r="F44" s="373">
        <f>'Form. A4- Calcul des FIR-CRIBIQ'!N17</f>
        <v>0</v>
      </c>
      <c r="G44" s="371">
        <f>'Form. A4- Calcul des FIR-CRIBIQ'!N7</f>
        <v>0</v>
      </c>
      <c r="H44" s="105">
        <f>E44+F44+G44</f>
        <v>0</v>
      </c>
      <c r="I44" s="106"/>
      <c r="J44" s="986">
        <f>J43+K43+L43</f>
        <v>0</v>
      </c>
      <c r="K44" s="987"/>
      <c r="L44" s="988"/>
    </row>
    <row r="45" spans="1:13" ht="26.25" customHeight="1" thickBot="1" x14ac:dyDescent="0.3">
      <c r="D45" s="107"/>
      <c r="F45" s="108"/>
      <c r="G45" s="109"/>
    </row>
    <row r="46" spans="1:13" ht="21.75" customHeight="1" thickBot="1" x14ac:dyDescent="0.3">
      <c r="D46" s="109"/>
      <c r="E46" s="102"/>
      <c r="F46" s="102"/>
      <c r="G46" s="102"/>
      <c r="H46" s="102"/>
      <c r="J46" s="989" t="s">
        <v>14</v>
      </c>
      <c r="K46" s="376" t="s">
        <v>57</v>
      </c>
      <c r="L46" s="995" t="s">
        <v>106</v>
      </c>
      <c r="M46" s="996"/>
    </row>
    <row r="47" spans="1:13" ht="15.75" thickBot="1" x14ac:dyDescent="0.3">
      <c r="A47" s="112" t="s">
        <v>107</v>
      </c>
      <c r="B47" s="181" t="s">
        <v>143</v>
      </c>
      <c r="E47" s="68"/>
      <c r="F47" s="110"/>
      <c r="G47" s="111"/>
      <c r="H47" s="111"/>
      <c r="J47" s="990"/>
      <c r="K47" s="129" t="s">
        <v>79</v>
      </c>
      <c r="L47" s="984" t="s">
        <v>3</v>
      </c>
      <c r="M47" s="985"/>
    </row>
    <row r="48" spans="1:13" ht="16.5" thickBot="1" x14ac:dyDescent="0.3">
      <c r="A48" s="114" t="s">
        <v>110</v>
      </c>
      <c r="B48" s="181" t="s">
        <v>143</v>
      </c>
      <c r="E48" s="992" t="s">
        <v>108</v>
      </c>
      <c r="F48" s="993"/>
      <c r="G48" s="994"/>
      <c r="H48" s="113"/>
      <c r="J48" s="990"/>
      <c r="K48" s="377" t="s">
        <v>88</v>
      </c>
      <c r="L48" s="984" t="s">
        <v>109</v>
      </c>
      <c r="M48" s="985"/>
    </row>
    <row r="49" spans="1:13" x14ac:dyDescent="0.25">
      <c r="A49" s="114" t="s">
        <v>320</v>
      </c>
      <c r="B49" s="181" t="s">
        <v>143</v>
      </c>
      <c r="E49" s="115" t="s">
        <v>198</v>
      </c>
      <c r="F49" s="116" t="s">
        <v>111</v>
      </c>
      <c r="G49" s="117" t="s">
        <v>112</v>
      </c>
      <c r="H49" s="113"/>
      <c r="J49" s="990"/>
      <c r="K49" s="377" t="s">
        <v>39</v>
      </c>
      <c r="L49" s="984" t="s">
        <v>113</v>
      </c>
      <c r="M49" s="985"/>
    </row>
    <row r="50" spans="1:13" ht="15.75" thickBot="1" x14ac:dyDescent="0.3">
      <c r="A50" s="114" t="s">
        <v>115</v>
      </c>
      <c r="B50" s="181" t="s">
        <v>143</v>
      </c>
      <c r="E50" s="118" t="e">
        <f>'Form. A3- Montage financier'!D9</f>
        <v>#DIV/0!</v>
      </c>
      <c r="F50" s="119" t="e">
        <f>'Form. A3- Montage financier'!D11</f>
        <v>#DIV/0!</v>
      </c>
      <c r="G50" s="120" t="e">
        <f>'Form. A3- Montage financier'!D8</f>
        <v>#DIV/0!</v>
      </c>
      <c r="H50" s="113"/>
      <c r="J50" s="990"/>
      <c r="K50" s="377" t="s">
        <v>15</v>
      </c>
      <c r="L50" s="984" t="s">
        <v>114</v>
      </c>
      <c r="M50" s="985"/>
    </row>
    <row r="51" spans="1:13" ht="15.75" thickBot="1" x14ac:dyDescent="0.3">
      <c r="A51" s="121" t="s">
        <v>287</v>
      </c>
      <c r="B51" s="181" t="s">
        <v>143</v>
      </c>
      <c r="J51" s="991"/>
      <c r="K51" s="378" t="s">
        <v>116</v>
      </c>
      <c r="L51" s="973" t="s">
        <v>117</v>
      </c>
      <c r="M51" s="974"/>
    </row>
    <row r="52" spans="1:13" x14ac:dyDescent="0.25">
      <c r="J52" s="122"/>
      <c r="K52" s="123"/>
      <c r="L52" s="124"/>
    </row>
    <row r="53" spans="1:13" ht="30" hidden="1" customHeight="1" x14ac:dyDescent="0.25">
      <c r="A53" s="975" t="s">
        <v>118</v>
      </c>
      <c r="B53" s="976"/>
      <c r="C53" s="976"/>
      <c r="D53" s="976"/>
      <c r="E53" s="976"/>
      <c r="F53" s="976"/>
      <c r="G53" s="976"/>
      <c r="H53" s="976"/>
      <c r="I53" s="976"/>
      <c r="J53" s="976"/>
      <c r="K53" s="976"/>
      <c r="L53" s="976"/>
      <c r="M53" s="977"/>
    </row>
    <row r="54" spans="1:13" ht="57.75" hidden="1" customHeight="1" x14ac:dyDescent="0.25">
      <c r="A54" s="3"/>
      <c r="B54" s="978" t="s">
        <v>119</v>
      </c>
      <c r="C54" s="979"/>
      <c r="D54" s="979"/>
      <c r="E54" s="979"/>
      <c r="F54" s="980"/>
      <c r="G54" s="978" t="s">
        <v>120</v>
      </c>
      <c r="H54" s="979"/>
      <c r="I54" s="980"/>
      <c r="J54" s="981" t="s">
        <v>121</v>
      </c>
      <c r="K54" s="982"/>
      <c r="L54" s="983"/>
      <c r="M54" s="125" t="s">
        <v>122</v>
      </c>
    </row>
    <row r="55" spans="1:13" ht="45" hidden="1" customHeight="1" x14ac:dyDescent="0.25">
      <c r="A55" s="126"/>
      <c r="B55" s="127" t="s">
        <v>123</v>
      </c>
      <c r="C55" s="128"/>
      <c r="D55" s="129" t="s">
        <v>124</v>
      </c>
      <c r="E55" s="129" t="s">
        <v>57</v>
      </c>
      <c r="F55" s="130" t="s">
        <v>125</v>
      </c>
      <c r="G55" s="127" t="s">
        <v>126</v>
      </c>
      <c r="H55" s="129" t="s">
        <v>57</v>
      </c>
      <c r="I55" s="131" t="s">
        <v>127</v>
      </c>
      <c r="J55" s="128" t="s">
        <v>123</v>
      </c>
      <c r="K55" s="129" t="s">
        <v>57</v>
      </c>
      <c r="L55" s="130" t="s">
        <v>125</v>
      </c>
      <c r="M55" s="132"/>
    </row>
    <row r="56" spans="1:13" ht="15" hidden="1" customHeight="1" x14ac:dyDescent="0.25">
      <c r="A56" s="133" t="s">
        <v>128</v>
      </c>
      <c r="B56" s="134">
        <v>25500</v>
      </c>
      <c r="C56" s="135"/>
      <c r="D56" s="136">
        <f>D13</f>
        <v>0</v>
      </c>
      <c r="E56" s="136"/>
      <c r="F56" s="137">
        <f>B56+D56</f>
        <v>25500</v>
      </c>
      <c r="G56" s="134">
        <v>66000</v>
      </c>
      <c r="H56" s="138">
        <v>0</v>
      </c>
      <c r="I56" s="137">
        <f>G56+H56</f>
        <v>66000</v>
      </c>
      <c r="J56" s="135">
        <f>C13-B56-D56-G56</f>
        <v>-91500</v>
      </c>
      <c r="K56" s="138">
        <v>0</v>
      </c>
      <c r="L56" s="137">
        <f>J56+K56</f>
        <v>-91500</v>
      </c>
      <c r="M56" s="139" t="e">
        <f>#REF!+#REF!</f>
        <v>#REF!</v>
      </c>
    </row>
    <row r="57" spans="1:13" ht="15.75" hidden="1" customHeight="1" thickBot="1" x14ac:dyDescent="0.3">
      <c r="A57" s="140" t="s">
        <v>129</v>
      </c>
      <c r="B57" s="118">
        <f>B56/B62</f>
        <v>0.4</v>
      </c>
      <c r="C57" s="141"/>
      <c r="D57" s="136"/>
      <c r="E57" s="136"/>
      <c r="F57" s="142"/>
      <c r="G57" s="118">
        <f>(B56+G56)/(B62+G62)</f>
        <v>0.38800000000000001</v>
      </c>
      <c r="H57" s="138"/>
      <c r="I57" s="142"/>
      <c r="J57" s="143">
        <f>(B56+G56+J56)/(J62+G62+B62)</f>
        <v>0</v>
      </c>
      <c r="K57" s="138"/>
      <c r="M57" s="139"/>
    </row>
    <row r="58" spans="1:13" ht="15" hidden="1" customHeight="1" x14ac:dyDescent="0.25">
      <c r="A58" s="133" t="s">
        <v>130</v>
      </c>
      <c r="B58" s="134">
        <f>18000/1.15</f>
        <v>15652</v>
      </c>
      <c r="C58" s="135"/>
      <c r="D58" s="144">
        <f>F27</f>
        <v>0</v>
      </c>
      <c r="E58" s="144">
        <f>B58*15%</f>
        <v>2348</v>
      </c>
      <c r="F58" s="137">
        <f>B58+E58</f>
        <v>18000</v>
      </c>
      <c r="G58" s="134">
        <f>44000/1.15</f>
        <v>38261</v>
      </c>
      <c r="H58" s="144">
        <f>15%*G58</f>
        <v>5739</v>
      </c>
      <c r="I58" s="137">
        <f>G58+H58</f>
        <v>44000</v>
      </c>
      <c r="J58" s="135">
        <f>27500/1.15</f>
        <v>23913</v>
      </c>
      <c r="K58" s="144">
        <f>J58*15%</f>
        <v>3587</v>
      </c>
      <c r="L58" s="137">
        <f>J58+K58</f>
        <v>27500</v>
      </c>
      <c r="M58" s="139" t="e">
        <f>#REF!+#REF!</f>
        <v>#REF!</v>
      </c>
    </row>
    <row r="59" spans="1:13" ht="15.75" hidden="1" customHeight="1" thickBot="1" x14ac:dyDescent="0.3">
      <c r="A59" s="140" t="s">
        <v>131</v>
      </c>
      <c r="B59" s="145">
        <f>B58/B62</f>
        <v>0.2455</v>
      </c>
      <c r="C59" s="146"/>
      <c r="D59" s="144"/>
      <c r="E59" s="144"/>
      <c r="F59" s="142"/>
      <c r="G59" s="145">
        <f>I58/I62</f>
        <v>0.24740000000000001</v>
      </c>
      <c r="H59" s="138"/>
      <c r="I59" s="142"/>
      <c r="J59" s="120">
        <f>(B58+G58+J58)/(B62+G62+J62)</f>
        <v>0.37559999999999999</v>
      </c>
      <c r="K59" s="138"/>
      <c r="M59" s="139"/>
    </row>
    <row r="60" spans="1:13" s="45" customFormat="1" ht="15" hidden="1" customHeight="1" x14ac:dyDescent="0.25">
      <c r="A60" s="133" t="s">
        <v>132</v>
      </c>
      <c r="B60" s="134">
        <v>22598</v>
      </c>
      <c r="C60" s="135"/>
      <c r="D60" s="144">
        <v>0</v>
      </c>
      <c r="E60" s="144">
        <v>0</v>
      </c>
      <c r="F60" s="137">
        <f>B60+D60+E60</f>
        <v>22598</v>
      </c>
      <c r="G60" s="147">
        <v>67826</v>
      </c>
      <c r="H60" s="148"/>
      <c r="I60" s="137">
        <f>G60+H60</f>
        <v>67826</v>
      </c>
      <c r="J60" s="149">
        <v>38980</v>
      </c>
      <c r="K60" s="148"/>
      <c r="L60" s="137">
        <f>J60+K60</f>
        <v>38980</v>
      </c>
      <c r="M60" s="139" t="e">
        <f>#REF!+#REF!</f>
        <v>#REF!</v>
      </c>
    </row>
    <row r="61" spans="1:13" s="45" customFormat="1" ht="15.75" hidden="1" customHeight="1" thickBot="1" x14ac:dyDescent="0.3">
      <c r="A61" s="150" t="s">
        <v>133</v>
      </c>
      <c r="B61" s="145">
        <f>(B56+B60)/B62</f>
        <v>0.75449999999999995</v>
      </c>
      <c r="C61" s="146"/>
      <c r="D61" s="144"/>
      <c r="E61" s="144"/>
      <c r="F61" s="151"/>
      <c r="G61" s="118">
        <f>(B60+G60)/(B62+G62)</f>
        <v>0.38340000000000002</v>
      </c>
      <c r="H61" s="148"/>
      <c r="I61" s="151"/>
      <c r="J61" s="119">
        <f>(B56+G56+J56+B60+G60+J60)/(B62+G62+J62)</f>
        <v>0.62439999999999996</v>
      </c>
      <c r="K61" s="148"/>
      <c r="M61" s="139"/>
    </row>
    <row r="62" spans="1:13" ht="23.25" hidden="1" customHeight="1" x14ac:dyDescent="0.25">
      <c r="A62" s="152" t="s">
        <v>2</v>
      </c>
      <c r="B62" s="153">
        <f t="shared" ref="B62:H62" si="4">B56+B58+B60</f>
        <v>63750</v>
      </c>
      <c r="C62" s="154"/>
      <c r="D62" s="155">
        <f t="shared" si="4"/>
        <v>0</v>
      </c>
      <c r="E62" s="155">
        <f t="shared" si="4"/>
        <v>2348</v>
      </c>
      <c r="F62" s="156">
        <f t="shared" si="4"/>
        <v>66098</v>
      </c>
      <c r="G62" s="153">
        <f t="shared" si="4"/>
        <v>172087</v>
      </c>
      <c r="H62" s="155">
        <f t="shared" si="4"/>
        <v>5739</v>
      </c>
      <c r="I62" s="157">
        <f>G62+H62</f>
        <v>177826</v>
      </c>
      <c r="J62" s="154">
        <f>J56+J58+J60</f>
        <v>-28607</v>
      </c>
      <c r="K62" s="155">
        <f>K56+K58+K60</f>
        <v>3587</v>
      </c>
      <c r="L62" s="157">
        <f>J62+K62</f>
        <v>-25020</v>
      </c>
      <c r="M62" s="158" t="e">
        <f t="shared" ref="M62" si="5">M56+M58+M60</f>
        <v>#REF!</v>
      </c>
    </row>
    <row r="63" spans="1:13" ht="15" hidden="1" customHeight="1" x14ac:dyDescent="0.25"/>
    <row r="64" spans="1:13" ht="15" hidden="1" customHeight="1" x14ac:dyDescent="0.25">
      <c r="F64" s="159" t="e">
        <f>F56/C13</f>
        <v>#DIV/0!</v>
      </c>
      <c r="G64" s="159" t="e">
        <f>(I56+F56)/C13</f>
        <v>#DIV/0!</v>
      </c>
    </row>
    <row r="65" spans="4:4" x14ac:dyDescent="0.25">
      <c r="D65" s="109"/>
    </row>
    <row r="66" spans="4:4" x14ac:dyDescent="0.25">
      <c r="D66" s="109"/>
    </row>
  </sheetData>
  <sheetProtection algorithmName="SHA-512" hashValue="fJ+pLOOMc7GUTD1ZhT4fLeSVoagCPjhqRp6NCr9OdXJ9EbrinNoEoyK85jsXXlqz+9WvsGlIPpGNIAWpGwcGqg==" saltValue="MIzLLrGqA46mJw6w3Y3aOg==" spinCount="100000" sheet="1" objects="1" scenarios="1"/>
  <mergeCells count="41">
    <mergeCell ref="L51:M51"/>
    <mergeCell ref="A6:D6"/>
    <mergeCell ref="A53:M53"/>
    <mergeCell ref="B54:F54"/>
    <mergeCell ref="G54:I54"/>
    <mergeCell ref="J54:L54"/>
    <mergeCell ref="G6:M6"/>
    <mergeCell ref="L48:M48"/>
    <mergeCell ref="L49:M49"/>
    <mergeCell ref="J44:L44"/>
    <mergeCell ref="J46:J51"/>
    <mergeCell ref="E48:G48"/>
    <mergeCell ref="L46:M46"/>
    <mergeCell ref="L47:M47"/>
    <mergeCell ref="L50:M50"/>
    <mergeCell ref="E41:G41"/>
    <mergeCell ref="J41:L41"/>
    <mergeCell ref="E42:E43"/>
    <mergeCell ref="F42:F43"/>
    <mergeCell ref="G42:G43"/>
    <mergeCell ref="H42:H43"/>
    <mergeCell ref="E33:F33"/>
    <mergeCell ref="J33:L33"/>
    <mergeCell ref="A3:B4"/>
    <mergeCell ref="D3:D4"/>
    <mergeCell ref="J3:K3"/>
    <mergeCell ref="L3:M3"/>
    <mergeCell ref="I17:I26"/>
    <mergeCell ref="A29:B29"/>
    <mergeCell ref="E29:G29"/>
    <mergeCell ref="J30:L30"/>
    <mergeCell ref="E32:F32"/>
    <mergeCell ref="K1:M2"/>
    <mergeCell ref="E2:F2"/>
    <mergeCell ref="J4:K4"/>
    <mergeCell ref="L4:M4"/>
    <mergeCell ref="A15:E15"/>
    <mergeCell ref="G15:I15"/>
    <mergeCell ref="A1:B2"/>
    <mergeCell ref="E1:F1"/>
    <mergeCell ref="J1:J2"/>
  </mergeCells>
  <conditionalFormatting sqref="E50">
    <cfRule type="cellIs" dxfId="26" priority="27" operator="greaterThan">
      <formula>0.4</formula>
    </cfRule>
  </conditionalFormatting>
  <conditionalFormatting sqref="F50">
    <cfRule type="cellIs" dxfId="25" priority="26" operator="greaterThan">
      <formula>0.801</formula>
    </cfRule>
  </conditionalFormatting>
  <conditionalFormatting sqref="G50">
    <cfRule type="cellIs" dxfId="24" priority="25" operator="lessThan">
      <formula>0.199</formula>
    </cfRule>
  </conditionalFormatting>
  <conditionalFormatting sqref="B57:C57">
    <cfRule type="cellIs" dxfId="23" priority="24" operator="greaterThan">
      <formula>0.4</formula>
    </cfRule>
  </conditionalFormatting>
  <conditionalFormatting sqref="B61:C61">
    <cfRule type="cellIs" dxfId="22" priority="23" operator="greaterThan">
      <formula>0.8</formula>
    </cfRule>
  </conditionalFormatting>
  <conditionalFormatting sqref="J61">
    <cfRule type="cellIs" dxfId="21" priority="22" operator="greaterThan">
      <formula>0.8</formula>
    </cfRule>
  </conditionalFormatting>
  <conditionalFormatting sqref="B59:C59">
    <cfRule type="cellIs" dxfId="20" priority="21" operator="lessThan">
      <formula>0.2</formula>
    </cfRule>
  </conditionalFormatting>
  <conditionalFormatting sqref="J59">
    <cfRule type="cellIs" dxfId="19" priority="20" operator="lessThan">
      <formula>0.2</formula>
    </cfRule>
  </conditionalFormatting>
  <conditionalFormatting sqref="G57">
    <cfRule type="cellIs" dxfId="18" priority="19" operator="greaterThan">
      <formula>0.4</formula>
    </cfRule>
  </conditionalFormatting>
  <conditionalFormatting sqref="G59">
    <cfRule type="cellIs" dxfId="17" priority="18" operator="lessThan">
      <formula>0.2</formula>
    </cfRule>
  </conditionalFormatting>
  <conditionalFormatting sqref="G61">
    <cfRule type="cellIs" dxfId="16" priority="17" operator="greaterThan">
      <formula>0.8</formula>
    </cfRule>
  </conditionalFormatting>
  <conditionalFormatting sqref="J57">
    <cfRule type="cellIs" dxfId="15" priority="16" operator="greaterThan">
      <formula>0.4</formula>
    </cfRule>
  </conditionalFormatting>
  <conditionalFormatting sqref="B48">
    <cfRule type="containsText" dxfId="14" priority="13" operator="containsText" text="non">
      <formula>NOT(ISERROR(SEARCH("non",B48)))</formula>
    </cfRule>
    <cfRule type="containsText" dxfId="13" priority="14" operator="containsText" text="Accepté">
      <formula>NOT(ISERROR(SEARCH("Accepté",B48)))</formula>
    </cfRule>
    <cfRule type="containsText" dxfId="12" priority="15" operator="containsText" text="A venir">
      <formula>NOT(ISERROR(SEARCH("A venir",B48)))</formula>
    </cfRule>
  </conditionalFormatting>
  <conditionalFormatting sqref="B49">
    <cfRule type="containsText" dxfId="11" priority="10" operator="containsText" text="non">
      <formula>NOT(ISERROR(SEARCH("non",B49)))</formula>
    </cfRule>
    <cfRule type="containsText" dxfId="10" priority="11" operator="containsText" text="Accepté">
      <formula>NOT(ISERROR(SEARCH("Accepté",B49)))</formula>
    </cfRule>
    <cfRule type="containsText" dxfId="9" priority="12" operator="containsText" text="A venir">
      <formula>NOT(ISERROR(SEARCH("A venir",B49)))</formula>
    </cfRule>
  </conditionalFormatting>
  <conditionalFormatting sqref="B50">
    <cfRule type="containsText" dxfId="8" priority="7" operator="containsText" text="non">
      <formula>NOT(ISERROR(SEARCH("non",B50)))</formula>
    </cfRule>
    <cfRule type="containsText" dxfId="7" priority="8" operator="containsText" text="Accepté">
      <formula>NOT(ISERROR(SEARCH("Accepté",B50)))</formula>
    </cfRule>
    <cfRule type="containsText" dxfId="6" priority="9" operator="containsText" text="A venir">
      <formula>NOT(ISERROR(SEARCH("A venir",B50)))</formula>
    </cfRule>
  </conditionalFormatting>
  <conditionalFormatting sqref="B51">
    <cfRule type="containsText" dxfId="5" priority="4" operator="containsText" text="non">
      <formula>NOT(ISERROR(SEARCH("non",B51)))</formula>
    </cfRule>
    <cfRule type="containsText" dxfId="4" priority="5" operator="containsText" text="Accepté">
      <formula>NOT(ISERROR(SEARCH("Accepté",B51)))</formula>
    </cfRule>
    <cfRule type="containsText" dxfId="3" priority="6" operator="containsText" text="A venir">
      <formula>NOT(ISERROR(SEARCH("A venir",B51)))</formula>
    </cfRule>
  </conditionalFormatting>
  <conditionalFormatting sqref="B47">
    <cfRule type="containsText" dxfId="2" priority="1" operator="containsText" text="non">
      <formula>NOT(ISERROR(SEARCH("non",B47)))</formula>
    </cfRule>
    <cfRule type="containsText" dxfId="1" priority="2" operator="containsText" text="Accepté">
      <formula>NOT(ISERROR(SEARCH("Accepté",B47)))</formula>
    </cfRule>
    <cfRule type="containsText" dxfId="0" priority="3" operator="containsText" text="A venir">
      <formula>NOT(ISERROR(SEARCH("A venir",B47)))</formula>
    </cfRule>
  </conditionalFormatting>
  <dataValidations count="1">
    <dataValidation type="list" allowBlank="1" showInputMessage="1" showErrorMessage="1" sqref="B47:B51" xr:uid="{00000000-0002-0000-0800-000001000000}">
      <formula1>"A venir,Recommandé,Non recommandé"</formula1>
    </dataValidation>
  </dataValidations>
  <pageMargins left="0.7" right="0.7" top="0.75" bottom="0.75" header="0.3" footer="0.3"/>
  <pageSetup scale="55" orientation="landscape" horizontalDpi="4294967295" verticalDpi="4294967295" r:id="rId1"/>
  <colBreaks count="1" manualBreakCount="1">
    <brk id="13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'Form. A1- Partenaires'!F3</xm:f>
          </x14:formula1>
          <xm:sqref>L4:M4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87B86654AAD4E871CFE55843E0C12" ma:contentTypeVersion="5" ma:contentTypeDescription="Crée un document." ma:contentTypeScope="" ma:versionID="ed2587a0c40a3393c30526e02b27ff41">
  <xsd:schema xmlns:xsd="http://www.w3.org/2001/XMLSchema" xmlns:xs="http://www.w3.org/2001/XMLSchema" xmlns:p="http://schemas.microsoft.com/office/2006/metadata/properties" xmlns:ns2="35ce1cac-82b8-4dc9-963c-c432fb9c17b6" targetNamespace="http://schemas.microsoft.com/office/2006/metadata/properties" ma:root="true" ma:fieldsID="f58ba68d5ff266fbec59b494239d5de2" ns2:_="">
    <xsd:import namespace="35ce1cac-82b8-4dc9-963c-c432fb9c17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1cac-82b8-4dc9-963c-c432fb9c1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222E46-C0E4-4EA3-92AC-32A81FA1BB8B}"/>
</file>

<file path=customXml/itemProps2.xml><?xml version="1.0" encoding="utf-8"?>
<ds:datastoreItem xmlns:ds="http://schemas.openxmlformats.org/officeDocument/2006/customXml" ds:itemID="{DD9EB55F-D075-4DC0-94D3-41F21836C798}"/>
</file>

<file path=customXml/itemProps3.xml><?xml version="1.0" encoding="utf-8"?>
<ds:datastoreItem xmlns:ds="http://schemas.openxmlformats.org/officeDocument/2006/customXml" ds:itemID="{2290583E-6CFF-4B37-BC22-92A3399422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Données</vt:lpstr>
      <vt:lpstr>A0-Instructions</vt:lpstr>
      <vt:lpstr>Form. A1- Partenaires</vt:lpstr>
      <vt:lpstr>Form. A2- Ventil. Coûts directs</vt:lpstr>
      <vt:lpstr>Form. A3- Montage financier</vt:lpstr>
      <vt:lpstr>Form A3-B calcul ETP</vt:lpstr>
      <vt:lpstr>Form. A4- Calcul des FIR-CRIBIQ</vt:lpstr>
      <vt:lpstr>Form. A5-Contrib. en nature</vt:lpstr>
      <vt:lpstr>Form. 7- Fiche Synthèse</vt:lpstr>
      <vt:lpstr>'A0-Instructions'!Zone_d_impression</vt:lpstr>
      <vt:lpstr>'Form. 7- Fiche Synthèse'!Zone_d_impression</vt:lpstr>
      <vt:lpstr>'Form. A1- Partenaires'!Zone_d_impression</vt:lpstr>
      <vt:lpstr>'Form. A2- Ventil. Coûts directs'!Zone_d_impression</vt:lpstr>
      <vt:lpstr>'Form. A3- Montage financier'!Zone_d_impression</vt:lpstr>
      <vt:lpstr>'Form. A4- Calcul des FIR-CRIBIQ'!Zone_d_impression</vt:lpstr>
      <vt:lpstr>'Form. A5-Contrib. en nature'!Zone_d_impression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Cribiq</dc:creator>
  <cp:lastModifiedBy>Jean Philippe Chenel</cp:lastModifiedBy>
  <cp:lastPrinted>2019-10-31T15:01:57Z</cp:lastPrinted>
  <dcterms:created xsi:type="dcterms:W3CDTF">2015-08-26T16:36:28Z</dcterms:created>
  <dcterms:modified xsi:type="dcterms:W3CDTF">2022-09-16T15:43:42Z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0x010100D9787B86654AAD4E871CFE55843E0C12</vt:lpwstr>
  </property>
  <property fmtid="{D5CDD505-2E9C-101B-9397-08002B2CF9AE}" pid="3" name="Order">
    <vt:r8>2320400</vt:r8>
  </property>
</Properties>
</file>